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4" documentId="11_AD4D5CB4E552A5DACE1C64F3D85E77E25BDEDD97" xr6:coauthVersionLast="47" xr6:coauthVersionMax="47" xr10:uidLastSave="{43F79898-2287-40BA-817C-7DC3F34AAB11}"/>
  <bookViews>
    <workbookView xWindow="-120" yWindow="-120" windowWidth="29040" windowHeight="15840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223" r:id="rId4"/>
    <pivotCache cacheId="2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<sst xmlns="http://schemas.openxmlformats.org/spreadsheetml/2006/main" count="339" uniqueCount="139">
  <si>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</si>
  <si>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</si>
  <si>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</si>
  <si>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</si>
  <si>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</si>
  <si>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</si>
  <si>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</si>
  <si>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</si>
  <si>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</si>
  <si>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</si>
  <si>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</si>
  <si>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</si>
  <si>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</si>
  <si>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</si>
  <si>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</si>
  <si>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</si>
  <si>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</si>
  <si>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</si>
  <si>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</si>
  <si>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</si>
  <si>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</si>
  <si>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</si>
  <si>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</si>
  <si>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</si>
  <si>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</si>
  <si>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</si>
  <si>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</si>
  <si>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</si>
  <si>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</si>
  <si>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</si>
  <si>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</si>
  <si>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</si>
  <si>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</si>
  <si>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</si>
  <si>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</si>
  <si>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</si>
  <si>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</si>
  <si>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</si>
  <si>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</si>
  <si>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</si>
  <si>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</si>
  <si>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</si>
  <si>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</si>
  <si>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</si>
  <si>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</si>
  <si>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</si>
  <si>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</si>
  <si>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</si>
  <si>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</si>
  <si>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</si>
  <si>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</si>
  <si>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</si>
  <si>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</si>
  <si>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</si>
  <si>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</si>
  <si>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</si>
  <si>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</si>
  <si>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</si>
  <si>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</si>
  <si>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</si>
  <si>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</si>
  <si>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</si>
  <si>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</si>
  <si>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</si>
  <si>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</si>
  <si>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</si>
  <si>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</si>
  <si>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</si>
  <si>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</si>
  <si>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</si>
  <si>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</si>
  <si>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</si>
  <si>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</si>
  <si>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</si>
  <si>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</si>
  <si>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</si>
  <si>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</si>
  <si>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</si>
  <si>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</si>
  <si>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</si>
  <si>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</si>
  <si>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</si>
  <si>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</si>
  <si>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</si>
  <si>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</si>
  <si>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</si>
  <si>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</si>
  <si>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</si>
  <si>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</si>
  <si>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</si>
  <si>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</si>
  <si>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</si>
  <si>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</si>
  <si>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</si>
  <si>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</si>
  <si>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</si>
  <si>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</si>
  <si>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</si>
  <si>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</si>
  <si>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</si>
  <si>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</si>
  <si>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</si>
  <si>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</si>
  <si>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</si>
  <si>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</si>
  <si>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</si>
  <si>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</si>
  <si>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</si>
  <si>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</si>
  <si>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</si>
  <si>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</si>
  <si>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</si>
  <si>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</si>
  <si>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</si>
  <si>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</si>
  <si>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</si>
  <si>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</si>
  <si>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</si>
  <si>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</si>
  <si>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ANDAMENTO PROGRESSIVO OTTOBRE 2021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</si>
  <si>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</si>
  <si>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</si>
  <si>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</si>
  <si>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</si>
  <si>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</si>
  <si>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</si>
  <si>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</si>
  <si>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</si>
  <si>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</si>
  <si>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</si>
  <si>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</si>
  <si>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</si>
  <si>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</si>
  <si>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</si>
  <si>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</si>
  <si>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</si>
  <si>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</si>
  <si>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LA FENICE SRL</t>
  </si>
  <si>
    <t>Ferrari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</si>
</sst>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_-* #,##0.00\ [$€-410]_-;\-* #,##0.00\ [$€-410]_-;_-* &quot;-&quot;??\ [$€-410]_-;_-@_-"/>
    <numFmt numFmtId="165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4" fontId="0" fillId="2" borderId="0" xfId="1" applyNumberFormat="1" applyFont="1" applyFill="1"/>
    <xf numFmtId="10" fontId="0" fillId="2" borderId="0" xfId="1" applyNumberFormat="1" applyFont="1" applyFill="1"/>
    <xf numFmtId="164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4" fontId="0" fillId="5" borderId="7" xfId="0" applyNumberFormat="1" applyFont="1" applyFill="1" applyBorder="1"/>
    <xf numFmtId="0" fontId="0" fillId="0" borderId="6" xfId="0" applyFont="1" applyBorder="1"/>
    <xf numFmtId="164" fontId="0" fillId="0" borderId="7" xfId="0" applyNumberFormat="1" applyFont="1" applyBorder="1"/>
    <xf numFmtId="164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86">
    <dxf>
      <numFmt numFmtId="164" formatCode="_-* #,##0.00\ [$€-410]_-;\-* #,##0.00\ [$€-410]_-;_-* &quot;-&quot;??\ [$€-410]_-;_-@_-"/>
    </dxf>
    <dxf>
      <numFmt numFmtId="34" formatCode="_-&quot;€&quot;\ * #,##0.00_-;\-&quot;€&quot;\ * #,##0.00_-;_-&quot;€&quot;\ * &quot;-&quot;??_-;_-@_-"/>
    </dxf>
    <dxf>
      <numFmt numFmtId="14" formatCode="0.00%"/>
    </dxf>
    <dxf>
      <numFmt numFmtId="14" formatCode="0.00%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 vertical="center" wrapText="1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/>
    </dxf>
    <dxf>
      <alignment vertical="center"/>
    </dxf>
    <dxf>
      <alignment vertical="center"/>
    </dxf>
    <dxf>
      <numFmt numFmtId="164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34" formatCode="_-&quot;€&quot;\ * #,##0.00_-;\-&quot;€&quot;\ * #,##0.00_-;_-&quot;€&quot;\ * &quot;-&quot;??_-;_-@_-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426759.31000000006</c:v>
                </c:pt>
                <c:pt idx="1">
                  <c:v>727141.70000000007</c:v>
                </c:pt>
                <c:pt idx="2">
                  <c:v>723263.81999999983</c:v>
                </c:pt>
                <c:pt idx="3">
                  <c:v>472779.62199999997</c:v>
                </c:pt>
                <c:pt idx="4">
                  <c:v>594516.93000000005</c:v>
                </c:pt>
                <c:pt idx="5">
                  <c:v>593626.92799999996</c:v>
                </c:pt>
                <c:pt idx="6">
                  <c:v>471262.02799999982</c:v>
                </c:pt>
                <c:pt idx="7">
                  <c:v>203661.9810000002</c:v>
                </c:pt>
                <c:pt idx="8">
                  <c:v>563095.22170000011</c:v>
                </c:pt>
                <c:pt idx="9">
                  <c:v>626678.86929999979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7.8988743513923237E-2</c:v>
                </c:pt>
                <c:pt idx="1">
                  <c:v>0.13458642352659655</c:v>
                </c:pt>
                <c:pt idx="2">
                  <c:v>0.13386866796387015</c:v>
                </c:pt>
                <c:pt idx="3">
                  <c:v>8.750662826961543E-2</c:v>
                </c:pt>
                <c:pt idx="4">
                  <c:v>0.11003894747710379</c:v>
                </c:pt>
                <c:pt idx="5">
                  <c:v>0.10987421729299864</c:v>
                </c:pt>
                <c:pt idx="6">
                  <c:v>8.7225737283958243E-2</c:v>
                </c:pt>
                <c:pt idx="7">
                  <c:v>3.7695730599870268E-2</c:v>
                </c:pt>
                <c:pt idx="8">
                  <c:v>0.10422311358779038</c:v>
                </c:pt>
                <c:pt idx="9">
                  <c:v>0.11599179048427344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385761</xdr:rowOff>
    </xdr:from>
    <xdr:to>
      <xdr:col>38</xdr:col>
      <xdr:colOff>190500</xdr:colOff>
      <xdr:row>19</xdr:row>
      <xdr:rowOff>133349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19.526482986112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5">
      <sharedItems containsSemiMixedTypes="0" containsString="0" containsNumber="1" minValue="-455.11999999999932" maxValue="643282"/>
    </cacheField>
    <cacheField name="Fatt. Progr.2021" numFmtId="165">
      <sharedItems containsSemiMixedTypes="0" containsString="0" containsNumber="1" minValue="-780" maxValue="1437482.7799999998"/>
    </cacheField>
    <cacheField name="Fatt. 31/12/20" numFmtId="0">
      <sharedItems containsNonDate="0" containsString="0" containsBlank="1"/>
    </cacheField>
    <cacheField name="GEN 20" numFmtId="0">
      <sharedItems containsString="0" containsBlank="1" containsNumber="1" minValue="-3323.23" maxValue="86065.88"/>
    </cacheField>
    <cacheField name="GEN 21" numFmtId="0">
      <sharedItems containsString="0" containsBlank="1" containsNumber="1" minValue="-1138" maxValue="126530.44"/>
    </cacheField>
    <cacheField name="FEB 20" numFmtId="0">
      <sharedItems containsString="0" containsBlank="1" containsNumber="1" minValue="-1438" maxValue="159411"/>
    </cacheField>
    <cacheField name="FEB 21" numFmtId="0">
      <sharedItems containsString="0" containsBlank="1" containsNumber="1" minValue="-2333.0200000000004" maxValue="174874.97"/>
    </cacheField>
    <cacheField name="MAR 20" numFmtId="0">
      <sharedItems containsString="0" containsBlank="1" containsNumber="1" minValue="-8179.1100000000151" maxValue="118586.565"/>
    </cacheField>
    <cacheField name="MAR 21" numFmtId="0">
      <sharedItems containsString="0" containsBlank="1" containsNumber="1" minValue="-5075.0500000000011" maxValue="147749"/>
    </cacheField>
    <cacheField name="APR 20" numFmtId="0">
      <sharedItems containsString="0" containsBlank="1" containsNumber="1" minValue="-8733" maxValue="46114.49000000002"/>
    </cacheField>
    <cacheField name="APR 21" numFmtId="0">
      <sharedItems containsString="0" containsBlank="1" containsNumber="1" minValue="-1178.54" maxValue="171964.43000000005"/>
    </cacheField>
    <cacheField name="MAG 20" numFmtId="0">
      <sharedItems containsString="0" containsBlank="1" containsNumber="1" minValue="-4290.9700000000012" maxValue="138985.37"/>
    </cacheField>
    <cacheField name="MAG 21" numFmtId="0">
      <sharedItems containsString="0" containsBlank="1" containsNumber="1" minValue="-660" maxValue="128772.14999999997"/>
    </cacheField>
    <cacheField name="GIU 20" numFmtId="0">
      <sharedItems containsString="0" containsBlank="1" containsNumber="1" minValue="-4900.4200000000128" maxValue="95155.049999999872"/>
    </cacheField>
    <cacheField name="GIU 21" numFmtId="0">
      <sharedItems containsString="0" containsBlank="1" containsNumber="1" minValue="-94426.26" maxValue="149355.19999999995"/>
    </cacheField>
    <cacheField name="LUG 20" numFmtId="0">
      <sharedItems containsString="0" containsBlank="1" containsNumber="1" minValue="-1527.579999999999" maxValue="206889.43999999983"/>
    </cacheField>
    <cacheField name="LUG 21" numFmtId="0">
      <sharedItems containsString="0" containsBlank="1" containsNumber="1" minValue="-2744" maxValue="135117.38000000012"/>
    </cacheField>
    <cacheField name="AGO 20" numFmtId="0">
      <sharedItems containsString="0" containsBlank="1" containsNumber="1" minValue="-94319.87999999983" maxValue="116055"/>
    </cacheField>
    <cacheField name="AGO 21" numFmtId="0">
      <sharedItems containsString="0" containsBlank="1" containsNumber="1" minValue="-2231" maxValue="74280.320000000182"/>
    </cacheField>
    <cacheField name="SET 20" numFmtId="0">
      <sharedItems containsString="0" containsBlank="1" containsNumber="1" minValue="-7948.4900000000007" maxValue="115901.74999999994"/>
    </cacheField>
    <cacheField name="SET 21" numFmtId="165">
      <sharedItems containsSemiMixedTypes="0" containsString="0" containsNumber="1" minValue="-1470.5919999999999" maxValue="172895.96999999962"/>
    </cacheField>
    <cacheField name="OTT 20" numFmtId="165">
      <sharedItems containsSemiMixedTypes="0" containsString="0" containsNumber="1" minValue="-1397.62" maxValue="166793"/>
    </cacheField>
    <cacheField name="OTT 21" numFmtId="0">
      <sharedItems containsString="0" containsBlank="1" containsNumber="1" minValue="-22686.340000000026" maxValue="338104.48000000021"/>
    </cacheField>
    <cacheField name="NOV 20" numFmtId="0">
      <sharedItems containsNonDate="0" containsString="0" containsBlank="1"/>
    </cacheField>
    <cacheField name="NOV 21" numFmtId="0">
      <sharedItems containsNonDate="0" containsString="0" containsBlank="1"/>
    </cacheField>
    <cacheField name="DIC 20" numFmtId="0">
      <sharedItems containsNonDate="0" containsString="0" containsBlank="1"/>
    </cacheField>
    <cacheField name="DIC 21" numFmtId="0">
      <sharedItems containsNonDate="0" containsString="0" containsBlank="1"/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19.526485995368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5">
      <sharedItems containsSemiMixedTypes="0" containsString="0" containsNumber="1" minValue="-455.11999999999932" maxValue="643282"/>
    </cacheField>
    <cacheField name="Fatt. Progr.2021" numFmtId="165">
      <sharedItems containsSemiMixedTypes="0" containsString="0" containsNumber="1" minValue="-780" maxValue="1437482.7799999998"/>
    </cacheField>
    <cacheField name="Fatt. 31/12/20" numFmtId="0">
      <sharedItems containsNonDate="0" containsString="0" containsBlank="1"/>
    </cacheField>
    <cacheField name="GEN 20" numFmtId="0">
      <sharedItems containsString="0" containsBlank="1" containsNumber="1" minValue="-3323.23" maxValue="86065.88"/>
    </cacheField>
    <cacheField name="GEN 21" numFmtId="0">
      <sharedItems containsString="0" containsBlank="1" containsNumber="1" minValue="-1138" maxValue="126530.44"/>
    </cacheField>
    <cacheField name="FEB 20" numFmtId="0">
      <sharedItems containsString="0" containsBlank="1" containsNumber="1" minValue="-1438" maxValue="159411"/>
    </cacheField>
    <cacheField name="FEB 21" numFmtId="0">
      <sharedItems containsString="0" containsBlank="1" containsNumber="1" minValue="-2333.0200000000004" maxValue="174874.97"/>
    </cacheField>
    <cacheField name="MAR 20" numFmtId="0">
      <sharedItems containsString="0" containsBlank="1" containsNumber="1" minValue="-8179.1100000000151" maxValue="118586.565"/>
    </cacheField>
    <cacheField name="MAR 21" numFmtId="0">
      <sharedItems containsString="0" containsBlank="1" containsNumber="1" minValue="-5075.0500000000011" maxValue="147749"/>
    </cacheField>
    <cacheField name="APR 20" numFmtId="0">
      <sharedItems containsString="0" containsBlank="1" containsNumber="1" minValue="-8733" maxValue="46114.49000000002"/>
    </cacheField>
    <cacheField name="APR 21" numFmtId="0">
      <sharedItems containsString="0" containsBlank="1" containsNumber="1" minValue="-1178.54" maxValue="171964.43000000005"/>
    </cacheField>
    <cacheField name="MAG 20" numFmtId="0">
      <sharedItems containsString="0" containsBlank="1" containsNumber="1" minValue="-4290.9700000000012" maxValue="138985.37"/>
    </cacheField>
    <cacheField name="MAG 21" numFmtId="0">
      <sharedItems containsString="0" containsBlank="1" containsNumber="1" minValue="-660" maxValue="128772.14999999997"/>
    </cacheField>
    <cacheField name="GIU 20" numFmtId="0">
      <sharedItems containsString="0" containsBlank="1" containsNumber="1" minValue="-4900.4200000000128" maxValue="95155.049999999872"/>
    </cacheField>
    <cacheField name="GIU 21" numFmtId="0">
      <sharedItems containsString="0" containsBlank="1" containsNumber="1" minValue="-94426.26" maxValue="149355.19999999995"/>
    </cacheField>
    <cacheField name="LUG 20" numFmtId="0">
      <sharedItems containsString="0" containsBlank="1" containsNumber="1" minValue="-1527.579999999999" maxValue="206889.43999999983"/>
    </cacheField>
    <cacheField name="LUG 21" numFmtId="0">
      <sharedItems containsString="0" containsBlank="1" containsNumber="1" minValue="-2744" maxValue="135117.38000000012"/>
    </cacheField>
    <cacheField name="AGO 20" numFmtId="0">
      <sharedItems containsString="0" containsBlank="1" containsNumber="1" minValue="-94319.87999999983" maxValue="116055"/>
    </cacheField>
    <cacheField name="AGO 21" numFmtId="0">
      <sharedItems containsString="0" containsBlank="1" containsNumber="1" minValue="-2231" maxValue="74280.320000000182"/>
    </cacheField>
    <cacheField name="SET 20" numFmtId="0">
      <sharedItems containsString="0" containsBlank="1" containsNumber="1" minValue="-7948.4900000000007" maxValue="115901.74999999994"/>
    </cacheField>
    <cacheField name="SET 21" numFmtId="165">
      <sharedItems containsSemiMixedTypes="0" containsString="0" containsNumber="1" minValue="-1470.5919999999999" maxValue="172895.96999999962"/>
    </cacheField>
    <cacheField name="OTT 20" numFmtId="165">
      <sharedItems containsSemiMixedTypes="0" containsString="0" containsNumber="1" minValue="-1397.62" maxValue="166793"/>
    </cacheField>
    <cacheField name="OTT 21" numFmtId="0">
      <sharedItems containsString="0" containsBlank="1" containsNumber="1" minValue="-22686.340000000026" maxValue="338104.48000000021"/>
    </cacheField>
    <cacheField name="NOV 20" numFmtId="0">
      <sharedItems containsNonDate="0" containsString="0" containsBlank="1"/>
    </cacheField>
    <cacheField name="NOV 21" numFmtId="0">
      <sharedItems containsNonDate="0" containsString="0" containsBlank="1"/>
    </cacheField>
    <cacheField name="DIC 20" numFmtId="0">
      <sharedItems containsNonDate="0" containsString="0" containsBlank="1"/>
    </cacheField>
    <cacheField name="DIC 21" numFmtId="0">
      <sharedItems containsNonDate="0" containsString="0" containsBlank="1"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3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0"/>
    <n v="15675.826086956522"/>
    <n v="8765"/>
    <m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m/>
    <m/>
    <m/>
    <m/>
    <s v="Arredo bagno"/>
  </r>
  <r>
    <x v="0"/>
    <x v="1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3"/>
    <n v="5626.478260869565"/>
    <n v="15717"/>
    <m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m/>
    <m/>
    <m/>
    <m/>
    <s v="Arredo bagno"/>
  </r>
  <r>
    <x v="0"/>
    <x v="1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1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0"/>
    <x v="2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  <s v="Arredo bagno"/>
  </r>
  <r>
    <x v="1"/>
    <x v="0"/>
    <n v="13889.826086956522"/>
    <n v="14102.36"/>
    <m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m/>
    <m/>
    <m/>
    <m/>
    <s v="Arredo bagno"/>
  </r>
  <r>
    <x v="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"/>
    <n v="68178.608695652176"/>
    <n v="97258.89"/>
    <m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m/>
    <m/>
    <m/>
    <m/>
    <s v="Arredo bagno"/>
  </r>
  <r>
    <x v="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6"/>
    <n v="78.478260869565219"/>
    <n v="4163.3599999999997"/>
    <m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m/>
    <m/>
    <m/>
    <m/>
    <s v="Arredo bagno"/>
  </r>
  <r>
    <x v="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1"/>
    <n v="0"/>
    <n v="1442.59"/>
    <m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m/>
    <m/>
    <m/>
    <m/>
    <s v="Arredo bagno"/>
  </r>
  <r>
    <x v="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3"/>
    <n v="189489.47826086957"/>
    <n v="282094.69"/>
    <m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m/>
    <m/>
    <m/>
    <m/>
    <s v="Arredo bagno"/>
  </r>
  <r>
    <x v="1"/>
    <x v="14"/>
    <n v="7664.4347826086951"/>
    <n v="4876.75"/>
    <m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m/>
    <m/>
    <m/>
    <m/>
    <s v="Arredo bagno"/>
  </r>
  <r>
    <x v="1"/>
    <x v="15"/>
    <n v="11.565217391304348"/>
    <n v="0"/>
    <m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m/>
    <m/>
    <m/>
    <m/>
    <s v="Arredo bagno"/>
  </r>
  <r>
    <x v="1"/>
    <x v="16"/>
    <n v="77793.434782608689"/>
    <n v="107330.76"/>
    <m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m/>
    <m/>
    <m/>
    <m/>
    <s v="Arredo bagno"/>
  </r>
  <r>
    <x v="1"/>
    <x v="17"/>
    <n v="13997.217391304348"/>
    <n v="15700.56"/>
    <m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m/>
    <m/>
    <m/>
    <m/>
    <s v="Arredo bagno"/>
  </r>
  <r>
    <x v="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2"/>
    <x v="0"/>
    <n v="5190.6900000000005"/>
    <n v="1512.52"/>
    <m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m/>
    <m/>
    <m/>
    <m/>
    <s v="Arredo bagno"/>
  </r>
  <r>
    <x v="2"/>
    <x v="1"/>
    <n v="8496.44"/>
    <n v="9324.09"/>
    <m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m/>
    <m/>
    <m/>
    <m/>
    <s v="Arredo bagno"/>
  </r>
  <r>
    <x v="2"/>
    <x v="2"/>
    <n v="34803.350999999995"/>
    <n v="51098.74"/>
    <m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m/>
    <m/>
    <m/>
    <m/>
    <s v="Arredo bagno"/>
  </r>
  <r>
    <x v="2"/>
    <x v="3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5"/>
    <n v="1967.3700000000001"/>
    <n v="6466.66"/>
    <m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m/>
    <m/>
    <m/>
    <m/>
    <s v="Arredo bagno"/>
  </r>
  <r>
    <x v="2"/>
    <x v="6"/>
    <n v="11992.76"/>
    <n v="30715.64"/>
    <m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m/>
    <m/>
    <m/>
    <m/>
    <s v="Arredo bagno"/>
  </r>
  <r>
    <x v="2"/>
    <x v="7"/>
    <n v="9707.11"/>
    <n v="9983.18"/>
    <m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m/>
    <m/>
    <m/>
    <m/>
    <s v="Arredo bagno"/>
  </r>
  <r>
    <x v="2"/>
    <x v="8"/>
    <n v="1927.93"/>
    <n v="3082.9"/>
    <m/>
    <m/>
    <m/>
    <n v="1142.44"/>
    <n v="0"/>
    <m/>
    <m/>
    <m/>
    <m/>
    <m/>
    <m/>
    <m/>
    <m/>
    <m/>
    <m/>
    <m/>
    <m/>
    <n v="785.49"/>
    <n v="1696.39"/>
    <n v="0"/>
    <n v="1386.51"/>
    <m/>
    <m/>
    <m/>
    <m/>
    <s v="Arredo bagno"/>
  </r>
  <r>
    <x v="2"/>
    <x v="9"/>
    <n v="430.85"/>
    <n v="3153.9900000000002"/>
    <m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m/>
    <m/>
    <m/>
    <m/>
    <s v="Arredo bagno"/>
  </r>
  <r>
    <x v="2"/>
    <x v="10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1"/>
    <n v="0"/>
    <n v="4648"/>
    <m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m/>
    <m/>
    <m/>
    <m/>
    <s v="Arredo bagno"/>
  </r>
  <r>
    <x v="2"/>
    <x v="12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3"/>
    <n v="88632.5"/>
    <n v="147543.22"/>
    <m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m/>
    <m/>
    <m/>
    <m/>
    <s v="Arredo bagno"/>
  </r>
  <r>
    <x v="2"/>
    <x v="1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5"/>
    <n v="4629.1499999999996"/>
    <n v="10678.63"/>
    <m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m/>
    <m/>
    <m/>
    <m/>
    <s v="Arredo bagno"/>
  </r>
  <r>
    <x v="2"/>
    <x v="16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7"/>
    <n v="750.15"/>
    <n v="0"/>
    <m/>
    <m/>
    <m/>
    <m/>
    <n v="0"/>
    <m/>
    <m/>
    <m/>
    <m/>
    <m/>
    <m/>
    <n v="750.15"/>
    <m/>
    <m/>
    <m/>
    <m/>
    <m/>
    <m/>
    <n v="0"/>
    <n v="0"/>
    <n v="0"/>
    <m/>
    <m/>
    <m/>
    <m/>
    <s v="Arredo bagno"/>
  </r>
  <r>
    <x v="2"/>
    <x v="18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19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  <s v="Arredo bagno"/>
  </r>
  <r>
    <x v="2"/>
    <x v="20"/>
    <n v="9403.07"/>
    <n v="8217.27"/>
    <m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m/>
    <m/>
    <m/>
    <m/>
    <s v="Arredo bagno"/>
  </r>
  <r>
    <x v="2"/>
    <x v="21"/>
    <n v="0"/>
    <n v="0"/>
    <m/>
    <m/>
    <m/>
    <m/>
    <n v="0"/>
    <n v="0"/>
    <m/>
    <m/>
    <m/>
    <m/>
    <m/>
    <m/>
    <m/>
    <m/>
    <m/>
    <m/>
    <m/>
    <m/>
    <n v="0"/>
    <n v="0"/>
    <n v="0"/>
    <m/>
    <m/>
    <m/>
    <m/>
    <s v="Arredo bagno"/>
  </r>
  <r>
    <x v="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"/>
    <n v="23324.769999999997"/>
    <n v="57431.55"/>
    <m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m/>
    <m/>
    <m/>
    <m/>
    <s v="Caldaie"/>
  </r>
  <r>
    <x v="3"/>
    <x v="2"/>
    <n v="50993.490000000005"/>
    <n v="69245.47"/>
    <m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m/>
    <m/>
    <m/>
    <m/>
    <s v="Caldaie"/>
  </r>
  <r>
    <x v="3"/>
    <x v="3"/>
    <n v="27231.899999999998"/>
    <n v="62082.11"/>
    <m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m/>
    <m/>
    <m/>
    <m/>
    <s v="Caldaie"/>
  </r>
  <r>
    <x v="3"/>
    <x v="4"/>
    <n v="6318.01"/>
    <n v="24633.019999999997"/>
    <m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m/>
    <m/>
    <m/>
    <m/>
    <s v="Caldaie"/>
  </r>
  <r>
    <x v="3"/>
    <x v="5"/>
    <n v="3992.71"/>
    <n v="3077.92"/>
    <m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m/>
    <m/>
    <m/>
    <m/>
    <s v="Caldaie"/>
  </r>
  <r>
    <x v="3"/>
    <x v="6"/>
    <n v="2730.36"/>
    <n v="4432.4500000000007"/>
    <m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m/>
    <m/>
    <m/>
    <m/>
    <s v="Caldaie"/>
  </r>
  <r>
    <x v="3"/>
    <x v="7"/>
    <n v="191.54"/>
    <n v="4653.26"/>
    <m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m/>
    <m/>
    <m/>
    <m/>
    <s v="Caldaie"/>
  </r>
  <r>
    <x v="3"/>
    <x v="8"/>
    <n v="33626.759999999995"/>
    <n v="39367.100000000006"/>
    <m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m/>
    <m/>
    <m/>
    <m/>
    <s v="Caldaie"/>
  </r>
  <r>
    <x v="3"/>
    <x v="9"/>
    <n v="77113.94"/>
    <n v="104428.79"/>
    <m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m/>
    <m/>
    <m/>
    <m/>
    <s v="Caldaie"/>
  </r>
  <r>
    <x v="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1"/>
    <n v="17594.04"/>
    <n v="14928.08"/>
    <m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m/>
    <m/>
    <m/>
    <m/>
    <s v="Caldaie"/>
  </r>
  <r>
    <x v="3"/>
    <x v="12"/>
    <n v="28069.16"/>
    <n v="68064.39"/>
    <m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m/>
    <m/>
    <m/>
    <m/>
    <s v="Caldaie"/>
  </r>
  <r>
    <x v="3"/>
    <x v="13"/>
    <n v="128525.53"/>
    <n v="203693.4"/>
    <m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m/>
    <m/>
    <m/>
    <m/>
    <s v="Caldaie"/>
  </r>
  <r>
    <x v="3"/>
    <x v="14"/>
    <n v="116628.70999999999"/>
    <n v="133245.71"/>
    <m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m/>
    <m/>
    <m/>
    <m/>
    <s v="Caldaie"/>
  </r>
  <r>
    <x v="3"/>
    <x v="15"/>
    <n v="3663.13"/>
    <n v="4519.42"/>
    <m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m/>
    <m/>
    <m/>
    <m/>
    <s v="Caldaie"/>
  </r>
  <r>
    <x v="3"/>
    <x v="16"/>
    <n v="507576.36"/>
    <n v="594797.9"/>
    <m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m/>
    <m/>
    <m/>
    <m/>
    <s v="Caldaie"/>
  </r>
  <r>
    <x v="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"/>
    <x v="19"/>
    <n v="167719.53"/>
    <n v="361016.89"/>
    <m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m/>
    <m/>
    <m/>
    <m/>
    <s v="Caldaie"/>
  </r>
  <r>
    <x v="3"/>
    <x v="20"/>
    <n v="239177.68999999997"/>
    <n v="580961.53"/>
    <m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m/>
    <m/>
    <m/>
    <m/>
    <s v="Caldaie"/>
  </r>
  <r>
    <x v="3"/>
    <x v="21"/>
    <n v="111468.11"/>
    <n v="250895.31"/>
    <m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m/>
    <m/>
    <m/>
    <m/>
    <s v="Caldaie"/>
  </r>
  <r>
    <x v="4"/>
    <x v="0"/>
    <n v="766.91"/>
    <n v="236.54"/>
    <m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m/>
    <m/>
    <m/>
    <m/>
    <s v="Arredo bagno"/>
  </r>
  <r>
    <x v="4"/>
    <x v="1"/>
    <n v="307.02"/>
    <n v="147.26"/>
    <m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m/>
    <m/>
    <m/>
    <m/>
    <s v="Arredo bagno"/>
  </r>
  <r>
    <x v="4"/>
    <x v="2"/>
    <n v="1329.08"/>
    <n v="1117.8399999999999"/>
    <m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m/>
    <m/>
    <m/>
    <m/>
    <s v="Arredo bagno"/>
  </r>
  <r>
    <x v="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4"/>
    <n v="0"/>
    <n v="189.19"/>
    <m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m/>
    <m/>
    <m/>
    <m/>
    <s v="Arredo bagno"/>
  </r>
  <r>
    <x v="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0"/>
    <n v="4150.6000000000004"/>
    <n v="5064.67"/>
    <m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m/>
    <m/>
    <m/>
    <m/>
    <s v="Arredo bagno"/>
  </r>
  <r>
    <x v="4"/>
    <x v="11"/>
    <n v="1618.96"/>
    <n v="2608.9"/>
    <m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m/>
    <m/>
    <m/>
    <m/>
    <s v="Arredo bagno"/>
  </r>
  <r>
    <x v="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3"/>
    <n v="3697.21"/>
    <n v="2548.56"/>
    <m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m/>
    <m/>
    <m/>
    <m/>
    <s v="Arredo bagno"/>
  </r>
  <r>
    <x v="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4"/>
    <x v="20"/>
    <n v="410.53"/>
    <n v="0"/>
    <m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m/>
    <m/>
    <m/>
    <m/>
    <s v="Arredo bagno"/>
  </r>
  <r>
    <x v="4"/>
    <x v="21"/>
    <n v="0"/>
    <n v="1399.29"/>
    <m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2"/>
    <n v="65855.399999999994"/>
    <n v="82102.040000000008"/>
    <m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m/>
    <m/>
    <m/>
    <m/>
    <s v="Raccorderia"/>
  </r>
  <r>
    <x v="5"/>
    <x v="3"/>
    <n v="3882.18"/>
    <n v="3353.97"/>
    <m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m/>
    <m/>
    <m/>
    <m/>
    <s v="Raccorderia"/>
  </r>
  <r>
    <x v="5"/>
    <x v="4"/>
    <n v="83132.58"/>
    <n v="97859.170000000013"/>
    <m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m/>
    <m/>
    <m/>
    <m/>
    <s v="Raccorderia"/>
  </r>
  <r>
    <x v="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7"/>
    <n v="2510.85"/>
    <n v="3306.93"/>
    <m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m/>
    <m/>
    <m/>
    <m/>
    <s v="Raccorderia"/>
  </r>
  <r>
    <x v="5"/>
    <x v="8"/>
    <n v="18358.270000000004"/>
    <n v="7553.69"/>
    <m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m/>
    <m/>
    <m/>
    <m/>
    <s v="Raccorderia"/>
  </r>
  <r>
    <x v="5"/>
    <x v="9"/>
    <n v="1481.33"/>
    <n v="700.73"/>
    <m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m/>
    <m/>
    <m/>
    <m/>
    <s v="Raccorderia"/>
  </r>
  <r>
    <x v="5"/>
    <x v="10"/>
    <n v="9477.659999999998"/>
    <n v="19372.109999999997"/>
    <m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m/>
    <m/>
    <m/>
    <m/>
    <s v="Raccorderia"/>
  </r>
  <r>
    <x v="5"/>
    <x v="11"/>
    <n v="7679.62"/>
    <n v="6648.579999999999"/>
    <m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m/>
    <m/>
    <m/>
    <m/>
    <s v="Raccorderia"/>
  </r>
  <r>
    <x v="5"/>
    <x v="12"/>
    <n v="3937.4399999999991"/>
    <n v="4117.92"/>
    <m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m/>
    <m/>
    <m/>
    <m/>
    <s v="Raccorderia"/>
  </r>
  <r>
    <x v="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4"/>
    <n v="60676.240000000034"/>
    <n v="50980.779999999977"/>
    <m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m/>
    <m/>
    <m/>
    <m/>
    <s v="Raccorderia"/>
  </r>
  <r>
    <x v="5"/>
    <x v="15"/>
    <n v="2521.14"/>
    <n v="10760.06"/>
    <m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m/>
    <m/>
    <m/>
    <m/>
    <s v="Raccorderia"/>
  </r>
  <r>
    <x v="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5"/>
    <x v="19"/>
    <n v="19034.269999999997"/>
    <n v="36118.020000000011"/>
    <m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m/>
    <m/>
    <m/>
    <m/>
    <s v="Raccorderia"/>
  </r>
  <r>
    <x v="5"/>
    <x v="20"/>
    <n v="3494.21"/>
    <n v="0"/>
    <m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m/>
    <m/>
    <m/>
    <m/>
    <s v="Raccorderia"/>
  </r>
  <r>
    <x v="5"/>
    <x v="21"/>
    <n v="0"/>
    <n v="1844.8400000000004"/>
    <m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m/>
    <m/>
    <m/>
    <m/>
    <s v="Raccorderia"/>
  </r>
  <r>
    <x v="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2"/>
    <n v="24732.6"/>
    <n v="29878.91"/>
    <m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m/>
    <m/>
    <m/>
    <m/>
    <s v="Attrezzature"/>
  </r>
  <r>
    <x v="6"/>
    <x v="3"/>
    <n v="5542.66"/>
    <n v="7248.32"/>
    <m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m/>
    <m/>
    <m/>
    <m/>
    <s v="Attrezzature"/>
  </r>
  <r>
    <x v="6"/>
    <x v="4"/>
    <n v="7706.13"/>
    <n v="20362.86"/>
    <m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m/>
    <m/>
    <m/>
    <m/>
    <s v="Attrezzature"/>
  </r>
  <r>
    <x v="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7"/>
    <n v="0"/>
    <n v="1939"/>
    <m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m/>
    <m/>
    <m/>
    <m/>
    <s v="Attrezzature"/>
  </r>
  <r>
    <x v="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0"/>
    <n v="2569.23"/>
    <n v="10760.44"/>
    <m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m/>
    <m/>
    <m/>
    <m/>
    <s v="Attrezzature"/>
  </r>
  <r>
    <x v="6"/>
    <x v="11"/>
    <n v="8680.4699999999993"/>
    <n v="14292.28"/>
    <m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m/>
    <m/>
    <m/>
    <m/>
    <s v="Attrezzature"/>
  </r>
  <r>
    <x v="6"/>
    <x v="12"/>
    <n v="4852.57"/>
    <n v="3648.48"/>
    <m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m/>
    <m/>
    <m/>
    <m/>
    <s v="Attrezzature"/>
  </r>
  <r>
    <x v="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4"/>
    <n v="28288.87"/>
    <n v="21638.74"/>
    <m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m/>
    <m/>
    <m/>
    <m/>
    <s v="Attrezzature"/>
  </r>
  <r>
    <x v="6"/>
    <x v="15"/>
    <n v="8120.86"/>
    <n v="6687.16"/>
    <m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m/>
    <m/>
    <m/>
    <m/>
    <s v="Attrezzature"/>
  </r>
  <r>
    <x v="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18"/>
    <n v="7672.54"/>
    <n v="4692.96"/>
    <m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m/>
    <m/>
    <m/>
    <m/>
    <s v="Attrezzature"/>
  </r>
  <r>
    <x v="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6"/>
    <x v="20"/>
    <n v="2218.86"/>
    <n v="159.63"/>
    <m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m/>
    <m/>
    <m/>
    <m/>
    <s v="Attrezzature"/>
  </r>
  <r>
    <x v="6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ttrezzature"/>
  </r>
  <r>
    <x v="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7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amini e canne fumarie"/>
  </r>
  <r>
    <x v="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3"/>
    <n v="5411.71"/>
    <n v="2680.69"/>
    <m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m/>
    <m/>
    <m/>
    <m/>
    <s v="Contatori Acqua"/>
  </r>
  <r>
    <x v="8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5"/>
    <n v="0"/>
    <n v="392"/>
    <m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m/>
    <m/>
    <m/>
    <m/>
    <s v="Contatori Acqua"/>
  </r>
  <r>
    <x v="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8"/>
    <n v="1856.76"/>
    <n v="2072.58"/>
    <m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m/>
    <m/>
    <m/>
    <m/>
    <s v="Contatori Acqua"/>
  </r>
  <r>
    <x v="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0"/>
    <n v="2034.39"/>
    <n v="1414.69"/>
    <m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m/>
    <m/>
    <m/>
    <m/>
    <s v="Contatori Acqua"/>
  </r>
  <r>
    <x v="8"/>
    <x v="11"/>
    <n v="479.08"/>
    <n v="1822.61"/>
    <m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m/>
    <m/>
    <m/>
    <m/>
    <s v="Contatori Acqua"/>
  </r>
  <r>
    <x v="8"/>
    <x v="12"/>
    <n v="0"/>
    <n v="2056.1999999999998"/>
    <m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m/>
    <m/>
    <m/>
    <m/>
    <s v="Contatori Acqua"/>
  </r>
  <r>
    <x v="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4"/>
    <n v="4833.67"/>
    <n v="4716.3100000000004"/>
    <m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m/>
    <m/>
    <m/>
    <m/>
    <s v="Contatori Acqua"/>
  </r>
  <r>
    <x v="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6"/>
    <n v="6272"/>
    <n v="0"/>
    <m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m/>
    <m/>
    <m/>
    <m/>
    <s v="Contatori Acqua"/>
  </r>
  <r>
    <x v="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ntatori Acqua"/>
  </r>
  <r>
    <x v="8"/>
    <x v="21"/>
    <n v="3323.5"/>
    <n v="9223.76"/>
    <m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m/>
    <m/>
    <m/>
    <m/>
    <s v="Contatori Acqua"/>
  </r>
  <r>
    <x v="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2"/>
    <n v="340021.87999999995"/>
    <n v="896801.42"/>
    <m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m/>
    <m/>
    <m/>
    <m/>
    <s v="Caldaie"/>
  </r>
  <r>
    <x v="9"/>
    <x v="3"/>
    <n v="7536.3499999999995"/>
    <n v="46018.36"/>
    <m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m/>
    <m/>
    <m/>
    <m/>
    <s v="Caldaie"/>
  </r>
  <r>
    <x v="9"/>
    <x v="4"/>
    <n v="77988.340000000011"/>
    <n v="194604.86000000002"/>
    <m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m/>
    <m/>
    <m/>
    <m/>
    <s v="Caldaie"/>
  </r>
  <r>
    <x v="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0"/>
    <n v="0"/>
    <n v="4927.5199999999995"/>
    <m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m/>
    <m/>
    <m/>
    <m/>
    <s v="Caldaie"/>
  </r>
  <r>
    <x v="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4"/>
    <n v="45753.120000000003"/>
    <n v="49110.319999999992"/>
    <m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m/>
    <m/>
    <m/>
    <m/>
    <s v="Caldaie"/>
  </r>
  <r>
    <x v="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6"/>
    <n v="30576.620000000003"/>
    <n v="332808.16999999993"/>
    <m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m/>
    <m/>
    <m/>
    <m/>
    <s v="Caldaie"/>
  </r>
  <r>
    <x v="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18"/>
    <n v="41265.299999999996"/>
    <n v="66362.41"/>
    <m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m/>
    <m/>
    <m/>
    <m/>
    <s v="Caldaie"/>
  </r>
  <r>
    <x v="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9"/>
    <x v="20"/>
    <n v="294988.45"/>
    <n v="1437482.7799999998"/>
    <m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m/>
    <m/>
    <m/>
    <m/>
    <s v="Caldaie"/>
  </r>
  <r>
    <x v="9"/>
    <x v="21"/>
    <n v="82244.800000000003"/>
    <n v="180290.39"/>
    <m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m/>
    <m/>
    <m/>
    <m/>
    <s v="Caldaie"/>
  </r>
  <r>
    <x v="1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4"/>
    <n v="3975.59"/>
    <n v="4022.95"/>
    <m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m/>
    <m/>
    <m/>
    <m/>
    <s v="Docce e Vasche"/>
  </r>
  <r>
    <x v="1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6"/>
    <n v="1701.17"/>
    <n v="7242.84"/>
    <m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m/>
    <m/>
    <m/>
    <m/>
    <s v="Docce e Vasche"/>
  </r>
  <r>
    <x v="10"/>
    <x v="7"/>
    <n v="2111.9899999999998"/>
    <n v="2536.54"/>
    <m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m/>
    <m/>
    <m/>
    <m/>
    <s v="Docce e Vasche"/>
  </r>
  <r>
    <x v="10"/>
    <x v="8"/>
    <n v="5557.78"/>
    <n v="6883.73"/>
    <m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m/>
    <m/>
    <m/>
    <m/>
    <s v="Docce e Vasche"/>
  </r>
  <r>
    <x v="10"/>
    <x v="9"/>
    <n v="578.47"/>
    <n v="127.8"/>
    <m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m/>
    <m/>
    <m/>
    <m/>
    <s v="Docce e Vasche"/>
  </r>
  <r>
    <x v="10"/>
    <x v="10"/>
    <n v="1151.1500000000001"/>
    <n v="5163.63"/>
    <m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m/>
    <m/>
    <m/>
    <m/>
    <s v="Docce e Vasche"/>
  </r>
  <r>
    <x v="10"/>
    <x v="11"/>
    <n v="1035.6199999999999"/>
    <n v="1962.48"/>
    <m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m/>
    <m/>
    <m/>
    <m/>
    <s v="Docce e Vasche"/>
  </r>
  <r>
    <x v="10"/>
    <x v="12"/>
    <n v="320.95"/>
    <n v="3322.1400000000003"/>
    <m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m/>
    <m/>
    <m/>
    <m/>
    <s v="Docce e Vasche"/>
  </r>
  <r>
    <x v="10"/>
    <x v="13"/>
    <n v="60738.83"/>
    <n v="77237.08"/>
    <m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m/>
    <m/>
    <m/>
    <m/>
    <s v="Docce e Vasche"/>
  </r>
  <r>
    <x v="10"/>
    <x v="14"/>
    <n v="11888.41"/>
    <n v="8028.67"/>
    <m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m/>
    <m/>
    <m/>
    <m/>
    <s v="Docce e Vasche"/>
  </r>
  <r>
    <x v="10"/>
    <x v="15"/>
    <n v="9103.24"/>
    <n v="8538.01"/>
    <m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m/>
    <m/>
    <m/>
    <m/>
    <s v="Docce e Vasche"/>
  </r>
  <r>
    <x v="10"/>
    <x v="16"/>
    <n v="167"/>
    <n v="667.45"/>
    <m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m/>
    <m/>
    <m/>
    <m/>
    <s v="Docce e Vasche"/>
  </r>
  <r>
    <x v="10"/>
    <x v="17"/>
    <n v="5057.21"/>
    <n v="7760.31"/>
    <m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m/>
    <m/>
    <m/>
    <m/>
    <s v="Docce e Vasche"/>
  </r>
  <r>
    <x v="10"/>
    <x v="18"/>
    <n v="1481.79"/>
    <n v="0"/>
    <m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m/>
    <m/>
    <m/>
    <m/>
    <s v="Docce e Vasche"/>
  </r>
  <r>
    <x v="10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0"/>
    <x v="20"/>
    <n v="65.400000000000006"/>
    <n v="171.1"/>
    <m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m/>
    <m/>
    <m/>
    <m/>
    <s v="Docce e Vasche"/>
  </r>
  <r>
    <x v="10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11"/>
    <x v="0"/>
    <n v="0"/>
    <n v="9578.7900000000009"/>
    <m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m/>
    <m/>
    <m/>
    <m/>
    <s v="Componenti per impianti"/>
  </r>
  <r>
    <x v="11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1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"/>
    <n v="0"/>
    <n v="934.08"/>
    <m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"/>
    <n v="64433.49"/>
    <n v="85215.59"/>
    <m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m/>
    <m/>
    <m/>
    <m/>
    <s v="Trattamento Acque"/>
  </r>
  <r>
    <x v="1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4"/>
    <n v="6113.2099999999991"/>
    <n v="1282.6400000000001"/>
    <m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m/>
    <m/>
    <m/>
    <m/>
    <s v="Trattamento Acque"/>
  </r>
  <r>
    <x v="1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7"/>
    <n v="3449.66"/>
    <n v="1645.17"/>
    <m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m/>
    <m/>
    <m/>
    <m/>
    <s v="Trattamento Acque"/>
  </r>
  <r>
    <x v="12"/>
    <x v="8"/>
    <n v="9208.9699999999993"/>
    <n v="0"/>
    <m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m/>
    <m/>
    <m/>
    <m/>
    <s v="Trattamento Acque"/>
  </r>
  <r>
    <x v="1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0"/>
    <n v="2516.37"/>
    <n v="7047.46"/>
    <m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m/>
    <m/>
    <m/>
    <m/>
    <s v="Trattamento Acque"/>
  </r>
  <r>
    <x v="12"/>
    <x v="11"/>
    <n v="1896.06"/>
    <n v="0"/>
    <m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m/>
    <m/>
    <m/>
    <m/>
    <s v="Trattamento Acque"/>
  </r>
  <r>
    <x v="12"/>
    <x v="12"/>
    <n v="4044.08"/>
    <n v="3742.92"/>
    <m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3"/>
    <n v="598.4"/>
    <n v="0"/>
    <m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m/>
    <m/>
    <m/>
    <m/>
    <s v="Trattamento Acque"/>
  </r>
  <r>
    <x v="12"/>
    <x v="14"/>
    <n v="22816.41"/>
    <n v="24566.33"/>
    <m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m/>
    <m/>
    <m/>
    <m/>
    <s v="Trattamento Acque"/>
  </r>
  <r>
    <x v="1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6"/>
    <n v="6443.96"/>
    <n v="5565.9"/>
    <m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m/>
    <m/>
    <m/>
    <m/>
    <s v="Trattamento Acque"/>
  </r>
  <r>
    <x v="12"/>
    <x v="17"/>
    <n v="48306.81"/>
    <n v="33008.44"/>
    <m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m/>
    <m/>
    <m/>
    <m/>
    <s v="Trattamento Acque"/>
  </r>
  <r>
    <x v="1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13"/>
    <x v="0"/>
    <n v="1604.12"/>
    <n v="266.57"/>
    <m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m/>
    <m/>
    <m/>
    <m/>
    <s v="Componenti per impianti"/>
  </r>
  <r>
    <x v="1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2"/>
    <n v="158550.63"/>
    <n v="264517.05"/>
    <m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m/>
    <m/>
    <m/>
    <m/>
    <s v="Componenti per impianti"/>
  </r>
  <r>
    <x v="13"/>
    <x v="3"/>
    <n v="25929.62"/>
    <n v="45250.36"/>
    <m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m/>
    <m/>
    <m/>
    <m/>
    <s v="Componenti per impianti"/>
  </r>
  <r>
    <x v="13"/>
    <x v="4"/>
    <n v="76836.600000000006"/>
    <n v="148832.14000000001"/>
    <m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m/>
    <m/>
    <m/>
    <m/>
    <s v="Componenti per impianti"/>
  </r>
  <r>
    <x v="1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3"/>
    <x v="7"/>
    <n v="95.22"/>
    <n v="3666.31"/>
    <m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m/>
    <m/>
    <m/>
    <m/>
    <s v="Componenti per impianti"/>
  </r>
  <r>
    <x v="13"/>
    <x v="8"/>
    <n v="6524.37"/>
    <n v="3529.93"/>
    <m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m/>
    <m/>
    <m/>
    <m/>
    <s v="Componenti per impianti"/>
  </r>
  <r>
    <x v="13"/>
    <x v="9"/>
    <n v="3243.94"/>
    <n v="4092.14"/>
    <m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m/>
    <m/>
    <m/>
    <m/>
    <s v="Componenti per impianti"/>
  </r>
  <r>
    <x v="13"/>
    <x v="10"/>
    <n v="28348.7"/>
    <n v="48874.19"/>
    <m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m/>
    <m/>
    <m/>
    <m/>
    <s v="Componenti per impianti"/>
  </r>
  <r>
    <x v="13"/>
    <x v="11"/>
    <n v="13762.74"/>
    <n v="28994.25"/>
    <m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m/>
    <m/>
    <m/>
    <m/>
    <s v="Componenti per impianti"/>
  </r>
  <r>
    <x v="13"/>
    <x v="12"/>
    <n v="35097.769999999997"/>
    <n v="47122.9"/>
    <m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m/>
    <m/>
    <m/>
    <m/>
    <s v="Componenti per impianti"/>
  </r>
  <r>
    <x v="13"/>
    <x v="13"/>
    <n v="17171.25"/>
    <n v="40633.449999999997"/>
    <m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m/>
    <m/>
    <m/>
    <m/>
    <s v="Componenti per impianti"/>
  </r>
  <r>
    <x v="13"/>
    <x v="14"/>
    <n v="121440.33"/>
    <n v="157799.17000000001"/>
    <m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m/>
    <m/>
    <m/>
    <m/>
    <s v="Componenti per impianti"/>
  </r>
  <r>
    <x v="13"/>
    <x v="15"/>
    <n v="24374.799999999999"/>
    <n v="54756.04"/>
    <m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m/>
    <m/>
    <m/>
    <m/>
    <s v="Componenti per impianti"/>
  </r>
  <r>
    <x v="13"/>
    <x v="16"/>
    <n v="19294.919999999998"/>
    <n v="35856.29"/>
    <m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m/>
    <m/>
    <m/>
    <m/>
    <s v="Componenti per impianti"/>
  </r>
  <r>
    <x v="13"/>
    <x v="17"/>
    <n v="4903.55"/>
    <n v="8179.17"/>
    <m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m/>
    <m/>
    <m/>
    <m/>
    <s v="Componenti per impianti"/>
  </r>
  <r>
    <x v="13"/>
    <x v="18"/>
    <n v="3494.13"/>
    <n v="5786.38"/>
    <m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m/>
    <m/>
    <m/>
    <m/>
    <s v="Componenti per impianti"/>
  </r>
  <r>
    <x v="13"/>
    <x v="19"/>
    <n v="54454.75"/>
    <n v="108961.96"/>
    <m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m/>
    <m/>
    <m/>
    <m/>
    <s v="Componenti per impianti"/>
  </r>
  <r>
    <x v="13"/>
    <x v="20"/>
    <n v="100198.39999999999"/>
    <n v="212670.89"/>
    <m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m/>
    <m/>
    <m/>
    <m/>
    <s v="Componenti per impianti"/>
  </r>
  <r>
    <x v="13"/>
    <x v="21"/>
    <n v="22541.49"/>
    <n v="31102.17"/>
    <m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m/>
    <m/>
    <m/>
    <m/>
    <s v="Componenti per impianti"/>
  </r>
  <r>
    <x v="1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14"/>
    <x v="21"/>
    <n v="6666.64"/>
    <n v="12241.69"/>
    <m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m/>
    <m/>
    <m/>
    <m/>
    <s v="Prodotti Chimici"/>
  </r>
  <r>
    <x v="1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1"/>
    <n v="1033"/>
    <n v="1517"/>
    <m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m/>
    <m/>
    <m/>
    <m/>
    <s v="Rubinetteria"/>
  </r>
  <r>
    <x v="1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6"/>
    <n v="705"/>
    <n v="0"/>
    <m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m/>
    <m/>
    <m/>
    <m/>
    <s v="Rubinetteria"/>
  </r>
  <r>
    <x v="1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8"/>
    <n v="3558"/>
    <n v="0"/>
    <m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m/>
    <m/>
    <m/>
    <m/>
    <s v="Rubinetteria"/>
  </r>
  <r>
    <x v="15"/>
    <x v="9"/>
    <n v="7434"/>
    <n v="3583"/>
    <m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m/>
    <m/>
    <m/>
    <m/>
    <s v="Rubinetteria"/>
  </r>
  <r>
    <x v="15"/>
    <x v="10"/>
    <n v="695"/>
    <n v="0"/>
    <m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11"/>
    <n v="14904"/>
    <n v="20136"/>
    <m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m/>
    <m/>
    <m/>
    <m/>
    <s v="Rubinetteria"/>
  </r>
  <r>
    <x v="15"/>
    <x v="12"/>
    <n v="9617"/>
    <n v="18460"/>
    <m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m/>
    <m/>
    <m/>
    <m/>
    <s v="Rubinetteria"/>
  </r>
  <r>
    <x v="15"/>
    <x v="13"/>
    <n v="37092"/>
    <n v="30898"/>
    <m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m/>
    <m/>
    <m/>
    <m/>
    <s v="Rubinetteria"/>
  </r>
  <r>
    <x v="15"/>
    <x v="14"/>
    <n v="14431"/>
    <n v="1269"/>
    <m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m/>
    <m/>
    <m/>
    <m/>
    <s v="Rubinetteria"/>
  </r>
  <r>
    <x v="15"/>
    <x v="15"/>
    <n v="0"/>
    <n v="645"/>
    <m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m/>
    <m/>
    <m/>
    <m/>
    <s v="Rubinetteria"/>
  </r>
  <r>
    <x v="15"/>
    <x v="16"/>
    <n v="102637"/>
    <n v="182078"/>
    <m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m/>
    <m/>
    <m/>
    <m/>
    <s v="Rubinetteria"/>
  </r>
  <r>
    <x v="15"/>
    <x v="17"/>
    <n v="21908"/>
    <n v="30767"/>
    <m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m/>
    <m/>
    <m/>
    <m/>
    <s v="Rubinetteria"/>
  </r>
  <r>
    <x v="15"/>
    <x v="18"/>
    <n v="79204"/>
    <n v="81824"/>
    <m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m/>
    <m/>
    <m/>
    <m/>
    <s v="Rubinetteria"/>
  </r>
  <r>
    <x v="1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5"/>
    <x v="20"/>
    <n v="0"/>
    <n v="-660"/>
    <m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m/>
    <m/>
    <m/>
    <m/>
    <s v="Rubinetteria"/>
  </r>
  <r>
    <x v="15"/>
    <x v="21"/>
    <n v="105"/>
    <n v="0"/>
    <m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16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4"/>
    <n v="1202"/>
    <n v="1275"/>
    <m/>
    <m/>
    <m/>
    <m/>
    <m/>
    <m/>
    <m/>
    <m/>
    <m/>
    <n v="717"/>
    <n v="243"/>
    <n v="0"/>
    <n v="0"/>
    <n v="0"/>
    <n v="0"/>
    <n v="0"/>
    <n v="0"/>
    <n v="0"/>
    <n v="0"/>
    <n v="485"/>
    <n v="1032"/>
    <m/>
    <m/>
    <m/>
    <m/>
    <s v="Sistemi idronici"/>
  </r>
  <r>
    <x v="16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3"/>
    <n v="3565"/>
    <n v="56119"/>
    <m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m/>
    <m/>
    <m/>
    <m/>
    <s v="Sistemi idronici"/>
  </r>
  <r>
    <x v="16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Sistemi idronici"/>
  </r>
  <r>
    <x v="16"/>
    <x v="19"/>
    <n v="12717"/>
    <n v="26030"/>
    <m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m/>
    <m/>
    <m/>
    <m/>
    <s v="Sistemi idronici"/>
  </r>
  <r>
    <x v="16"/>
    <x v="20"/>
    <n v="23637"/>
    <n v="13634"/>
    <m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m/>
    <m/>
    <m/>
    <m/>
    <s v="Sistemi idronici"/>
  </r>
  <r>
    <x v="16"/>
    <x v="21"/>
    <n v="25471"/>
    <n v="4576"/>
    <m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m/>
    <m/>
    <m/>
    <m/>
    <s v="Sistemi idronici"/>
  </r>
  <r>
    <x v="1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1"/>
    <n v="2349.6099999999997"/>
    <n v="1983.81"/>
    <m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m/>
    <m/>
    <m/>
    <m/>
    <s v="Componenti per impianti"/>
  </r>
  <r>
    <x v="17"/>
    <x v="2"/>
    <n v="9369.119999999999"/>
    <n v="16352.610000000006"/>
    <m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m/>
    <m/>
    <m/>
    <m/>
    <s v="Componenti per impianti"/>
  </r>
  <r>
    <x v="1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4"/>
    <n v="333289.15999999986"/>
    <n v="402895.05999999994"/>
    <m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m/>
    <m/>
    <m/>
    <m/>
    <s v="Componenti per impianti"/>
  </r>
  <r>
    <x v="1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6"/>
    <n v="16656.929999999997"/>
    <n v="28246.140000000003"/>
    <m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m/>
    <m/>
    <m/>
    <m/>
    <s v="Componenti per impianti"/>
  </r>
  <r>
    <x v="17"/>
    <x v="7"/>
    <n v="1095.1299999999999"/>
    <n v="870.36"/>
    <m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m/>
    <m/>
    <m/>
    <m/>
    <s v="Componenti per impianti"/>
  </r>
  <r>
    <x v="17"/>
    <x v="8"/>
    <n v="23563.310000000012"/>
    <n v="21750.399999999994"/>
    <m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m/>
    <m/>
    <m/>
    <m/>
    <s v="Componenti per impianti"/>
  </r>
  <r>
    <x v="17"/>
    <x v="9"/>
    <n v="39563.24"/>
    <n v="25441.239999999991"/>
    <m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m/>
    <m/>
    <m/>
    <m/>
    <s v="Componenti per impianti"/>
  </r>
  <r>
    <x v="17"/>
    <x v="10"/>
    <n v="27146.359999999979"/>
    <n v="35968.980000000003"/>
    <m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m/>
    <m/>
    <m/>
    <m/>
    <s v="Componenti per impianti"/>
  </r>
  <r>
    <x v="17"/>
    <x v="11"/>
    <n v="8454.85"/>
    <n v="6940.8500000000013"/>
    <m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m/>
    <m/>
    <m/>
    <m/>
    <s v="Componenti per impianti"/>
  </r>
  <r>
    <x v="17"/>
    <x v="12"/>
    <n v="36037.35"/>
    <n v="81723.660000000018"/>
    <m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m/>
    <m/>
    <m/>
    <m/>
    <s v="Componenti per impianti"/>
  </r>
  <r>
    <x v="17"/>
    <x v="13"/>
    <n v="51088.409999999989"/>
    <n v="79137.400000000067"/>
    <m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m/>
    <m/>
    <m/>
    <m/>
    <s v="Componenti per impianti"/>
  </r>
  <r>
    <x v="17"/>
    <x v="14"/>
    <n v="193838.43999999997"/>
    <n v="233318.70999999993"/>
    <m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m/>
    <m/>
    <m/>
    <m/>
    <s v="Componenti per impianti"/>
  </r>
  <r>
    <x v="17"/>
    <x v="15"/>
    <n v="32709.370000000017"/>
    <n v="32517.560000000009"/>
    <m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m/>
    <m/>
    <m/>
    <m/>
    <s v="Componenti per impianti"/>
  </r>
  <r>
    <x v="17"/>
    <x v="16"/>
    <n v="207516.4899999999"/>
    <n v="278717.43000000017"/>
    <m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m/>
    <m/>
    <m/>
    <m/>
    <s v="Componenti per impianti"/>
  </r>
  <r>
    <x v="17"/>
    <x v="17"/>
    <n v="146753.30999999991"/>
    <n v="224136.72000000012"/>
    <m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m/>
    <m/>
    <m/>
    <m/>
    <s v="Componenti per impianti"/>
  </r>
  <r>
    <x v="1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17"/>
    <x v="19"/>
    <n v="44676.73"/>
    <n v="101537.93000000001"/>
    <m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m/>
    <m/>
    <m/>
    <m/>
    <s v="Componenti per impianti"/>
  </r>
  <r>
    <x v="17"/>
    <x v="20"/>
    <n v="204349.94999999984"/>
    <n v="211439.89999999979"/>
    <m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m/>
    <m/>
    <m/>
    <m/>
    <s v="Componenti per impianti"/>
  </r>
  <r>
    <x v="17"/>
    <x v="21"/>
    <n v="62468.539999999994"/>
    <n v="33157.35"/>
    <m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m/>
    <m/>
    <m/>
    <m/>
    <s v="Componenti per impianti"/>
  </r>
  <r>
    <x v="18"/>
    <x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3"/>
    <n v="11893.6"/>
    <n v="0"/>
    <m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m/>
    <m/>
    <m/>
    <m/>
    <s v="Rame"/>
  </r>
  <r>
    <x v="18"/>
    <x v="4"/>
    <n v="28945.27"/>
    <n v="14593.75"/>
    <m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m/>
    <m/>
    <m/>
    <m/>
    <s v="Rame"/>
  </r>
  <r>
    <x v="18"/>
    <x v="5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6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7"/>
    <n v="3548.65"/>
    <n v="0"/>
    <m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m/>
    <m/>
    <m/>
    <m/>
    <s v="Rame"/>
  </r>
  <r>
    <x v="18"/>
    <x v="8"/>
    <n v="16106.24"/>
    <n v="0"/>
    <m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m/>
    <m/>
    <m/>
    <m/>
    <s v="Rame"/>
  </r>
  <r>
    <x v="18"/>
    <x v="9"/>
    <n v="21370.880000000001"/>
    <n v="18938.439999999999"/>
    <m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m/>
    <m/>
    <m/>
    <m/>
    <s v="Rame"/>
  </r>
  <r>
    <x v="18"/>
    <x v="10"/>
    <n v="16467.63"/>
    <n v="0"/>
    <m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1"/>
    <n v="20760.82"/>
    <n v="0"/>
    <m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m/>
    <m/>
    <m/>
    <m/>
    <s v="Rame"/>
  </r>
  <r>
    <x v="18"/>
    <x v="1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3"/>
    <n v="10336.5"/>
    <n v="16027.7"/>
    <m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m/>
    <m/>
    <m/>
    <m/>
    <s v="Rame"/>
  </r>
  <r>
    <x v="18"/>
    <x v="14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5"/>
    <n v="19990.419999999998"/>
    <n v="0"/>
    <m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m/>
    <m/>
    <m/>
    <m/>
    <s v="Rame"/>
  </r>
  <r>
    <x v="18"/>
    <x v="16"/>
    <n v="13575"/>
    <n v="0"/>
    <m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m/>
    <m/>
    <m/>
    <m/>
    <s v="Rame"/>
  </r>
  <r>
    <x v="18"/>
    <x v="17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8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19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18"/>
    <x v="20"/>
    <n v="90945.53"/>
    <n v="0"/>
    <m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m/>
    <m/>
    <m/>
    <m/>
    <s v="Rame"/>
  </r>
  <r>
    <x v="18"/>
    <x v="21"/>
    <n v="141240.37"/>
    <n v="14798.61"/>
    <m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m/>
    <m/>
    <m/>
    <m/>
    <s v="Rame"/>
  </r>
  <r>
    <x v="19"/>
    <x v="0"/>
    <n v="19970.63"/>
    <n v="10666.82"/>
    <m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m/>
    <m/>
    <m/>
    <m/>
    <s v="Elettropompe"/>
  </r>
  <r>
    <x v="19"/>
    <x v="1"/>
    <n v="0"/>
    <n v="3059"/>
    <m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m/>
    <m/>
    <m/>
    <m/>
    <s v="Elettropompe"/>
  </r>
  <r>
    <x v="1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3"/>
    <n v="1717"/>
    <n v="2561.1"/>
    <m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m/>
    <m/>
    <m/>
    <m/>
    <s v="Elettropompe"/>
  </r>
  <r>
    <x v="19"/>
    <x v="4"/>
    <n v="600654.88999999955"/>
    <n v="554797.17000000004"/>
    <m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m/>
    <m/>
    <m/>
    <m/>
    <s v="Elettropompe"/>
  </r>
  <r>
    <x v="19"/>
    <x v="5"/>
    <n v="2057.29"/>
    <n v="3004.2900000000009"/>
    <m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m/>
    <m/>
    <m/>
    <m/>
    <s v="Elettropompe"/>
  </r>
  <r>
    <x v="1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7"/>
    <n v="22021.420000000009"/>
    <n v="6244.3100000000013"/>
    <m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m/>
    <m/>
    <m/>
    <m/>
    <s v="Elettropompe"/>
  </r>
  <r>
    <x v="1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0"/>
    <n v="53485.74000000002"/>
    <n v="58759.38"/>
    <m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m/>
    <m/>
    <m/>
    <m/>
    <s v="Elettropompe"/>
  </r>
  <r>
    <x v="19"/>
    <x v="11"/>
    <n v="8427.39"/>
    <n v="4827"/>
    <m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m/>
    <m/>
    <m/>
    <m/>
    <s v="Elettropompe"/>
  </r>
  <r>
    <x v="19"/>
    <x v="12"/>
    <n v="4940.3600000000006"/>
    <n v="6956.6399999999994"/>
    <m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m/>
    <m/>
    <m/>
    <m/>
    <s v="Elettropompe"/>
  </r>
  <r>
    <x v="19"/>
    <x v="13"/>
    <n v="7355.1800000000012"/>
    <n v="13452.97"/>
    <m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m/>
    <m/>
    <m/>
    <m/>
    <s v="Elettropompe"/>
  </r>
  <r>
    <x v="19"/>
    <x v="14"/>
    <n v="97954.78"/>
    <n v="104803.42"/>
    <m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m/>
    <m/>
    <m/>
    <m/>
    <s v="Elettropompe"/>
  </r>
  <r>
    <x v="19"/>
    <x v="15"/>
    <n v="2444.9499999999998"/>
    <n v="332.86"/>
    <m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m/>
    <m/>
    <m/>
    <m/>
    <s v="Elettropompe"/>
  </r>
  <r>
    <x v="19"/>
    <x v="16"/>
    <n v="0"/>
    <n v="2199.3000000000002"/>
    <m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m/>
    <m/>
    <m/>
    <m/>
    <s v="Elettropompe"/>
  </r>
  <r>
    <x v="1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8"/>
    <n v="0"/>
    <n v="3507.73"/>
    <m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19"/>
    <x v="19"/>
    <n v="1900.47"/>
    <n v="11923.179999999998"/>
    <m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m/>
    <m/>
    <m/>
    <m/>
    <s v="Elettropompe"/>
  </r>
  <r>
    <x v="19"/>
    <x v="20"/>
    <n v="13916.030000000002"/>
    <n v="13049.65"/>
    <m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m/>
    <m/>
    <m/>
    <m/>
    <s v="Elettropompe"/>
  </r>
  <r>
    <x v="19"/>
    <x v="21"/>
    <n v="7982.81"/>
    <n v="0"/>
    <m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m/>
    <m/>
    <m/>
    <m/>
    <s v="Elettropompe"/>
  </r>
  <r>
    <x v="2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"/>
    <n v="5399.4"/>
    <n v="4788.3999999999996"/>
    <m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m/>
    <m/>
    <m/>
    <m/>
    <s v="Elettropompe"/>
  </r>
  <r>
    <x v="20"/>
    <x v="2"/>
    <n v="5237.26"/>
    <n v="7375.96"/>
    <m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m/>
    <m/>
    <m/>
    <m/>
    <s v="Elettropompe"/>
  </r>
  <r>
    <x v="2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4"/>
    <n v="15288.92"/>
    <n v="29445.66"/>
    <m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m/>
    <m/>
    <m/>
    <m/>
    <s v="Elettropompe"/>
  </r>
  <r>
    <x v="20"/>
    <x v="5"/>
    <n v="0"/>
    <n v="196.2"/>
    <m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6"/>
    <n v="627.80999999999995"/>
    <n v="745.38"/>
    <m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m/>
    <m/>
    <m/>
    <m/>
    <s v="Elettropompe"/>
  </r>
  <r>
    <x v="2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8"/>
    <n v="10133.129999999999"/>
    <n v="4542.93"/>
    <m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m/>
    <m/>
    <m/>
    <m/>
    <s v="Elettropompe"/>
  </r>
  <r>
    <x v="20"/>
    <x v="9"/>
    <n v="21258.3"/>
    <n v="8092.86"/>
    <m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m/>
    <m/>
    <m/>
    <m/>
    <s v="Elettropompe"/>
  </r>
  <r>
    <x v="2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1"/>
    <n v="2620.2600000000002"/>
    <n v="12041.57"/>
    <m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m/>
    <m/>
    <m/>
    <m/>
    <s v="Elettropompe"/>
  </r>
  <r>
    <x v="2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3"/>
    <n v="879"/>
    <n v="2115.1999999999998"/>
    <m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m/>
    <m/>
    <m/>
    <m/>
    <s v="Elettropompe"/>
  </r>
  <r>
    <x v="20"/>
    <x v="14"/>
    <n v="42367.86"/>
    <n v="51457.38"/>
    <m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m/>
    <m/>
    <m/>
    <m/>
    <s v="Elettropompe"/>
  </r>
  <r>
    <x v="2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6"/>
    <n v="156214.39999999999"/>
    <n v="177994.53"/>
    <m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m/>
    <m/>
    <m/>
    <m/>
    <s v="Elettropompe"/>
  </r>
  <r>
    <x v="2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20"/>
    <x v="20"/>
    <n v="105201.85"/>
    <n v="113343.06"/>
    <m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m/>
    <m/>
    <m/>
    <m/>
    <s v="Elettropompe"/>
  </r>
  <r>
    <x v="20"/>
    <x v="21"/>
    <n v="40671.79"/>
    <n v="74127.58"/>
    <m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m/>
    <m/>
    <m/>
    <m/>
    <s v="Elettropompe"/>
  </r>
  <r>
    <x v="2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"/>
    <n v="67.61"/>
    <n v="0"/>
    <m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3"/>
    <n v="0"/>
    <n v="5173.18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m/>
    <m/>
    <m/>
    <m/>
    <s v="Valvole"/>
  </r>
  <r>
    <x v="21"/>
    <x v="4"/>
    <n v="39408.36"/>
    <n v="88082.55"/>
    <m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m/>
    <m/>
    <m/>
    <m/>
    <s v="Valvole"/>
  </r>
  <r>
    <x v="2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6"/>
    <n v="593.84"/>
    <n v="1251.3"/>
    <m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m/>
    <m/>
    <m/>
    <m/>
    <s v="Valvole"/>
  </r>
  <r>
    <x v="2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1"/>
    <n v="27592.14"/>
    <n v="31392.95"/>
    <m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m/>
    <m/>
    <m/>
    <m/>
    <s v="Valvole"/>
  </r>
  <r>
    <x v="21"/>
    <x v="12"/>
    <n v="13990.87"/>
    <n v="19485.169999999998"/>
    <m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m/>
    <m/>
    <m/>
    <m/>
    <s v="Valvole"/>
  </r>
  <r>
    <x v="21"/>
    <x v="13"/>
    <n v="15288.17"/>
    <n v="13695.41"/>
    <m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m/>
    <m/>
    <m/>
    <m/>
    <s v="Valvole"/>
  </r>
  <r>
    <x v="21"/>
    <x v="14"/>
    <n v="8204.26"/>
    <n v="19363.73"/>
    <m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m/>
    <m/>
    <m/>
    <m/>
    <s v="Valvole"/>
  </r>
  <r>
    <x v="2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6"/>
    <n v="99331.39"/>
    <n v="104686.67"/>
    <m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m/>
    <m/>
    <m/>
    <m/>
    <s v="Valvole"/>
  </r>
  <r>
    <x v="2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4"/>
    <n v="14645.6"/>
    <n v="14550.55"/>
    <m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m/>
    <m/>
    <m/>
    <m/>
    <s v="Valvole"/>
  </r>
  <r>
    <x v="2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1"/>
    <n v="3098.21"/>
    <n v="1015.28"/>
    <m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m/>
    <m/>
    <m/>
    <m/>
    <s v="Valvole"/>
  </r>
  <r>
    <x v="22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19"/>
    <n v="46535.21"/>
    <n v="83307.820000000007"/>
    <m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m/>
    <m/>
    <m/>
    <m/>
    <s v="Valvole"/>
  </r>
  <r>
    <x v="22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22"/>
    <x v="21"/>
    <n v="18657.34"/>
    <n v="25580.73"/>
    <m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m/>
    <m/>
    <m/>
    <m/>
    <s v="Valvole"/>
  </r>
  <r>
    <x v="2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"/>
    <n v="40.159999999999997"/>
    <n v="0"/>
    <m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2"/>
    <n v="8994.5400000000009"/>
    <n v="6272.04"/>
    <m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m/>
    <m/>
    <m/>
    <m/>
    <s v="Docce e Vasche"/>
  </r>
  <r>
    <x v="2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4"/>
    <n v="6959.68"/>
    <n v="7055.08"/>
    <m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m/>
    <m/>
    <m/>
    <m/>
    <s v="Docce e Vasche"/>
  </r>
  <r>
    <x v="23"/>
    <x v="5"/>
    <n v="697.21"/>
    <n v="0"/>
    <m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m/>
    <m/>
    <m/>
    <m/>
    <s v="Docce e Vasche"/>
  </r>
  <r>
    <x v="2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7"/>
    <n v="4271.22"/>
    <n v="19390.359999999997"/>
    <m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m/>
    <m/>
    <m/>
    <m/>
    <s v="Docce e Vasche"/>
  </r>
  <r>
    <x v="23"/>
    <x v="8"/>
    <n v="776.91"/>
    <n v="1756.79"/>
    <m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m/>
    <m/>
    <m/>
    <m/>
    <s v="Docce e Vasche"/>
  </r>
  <r>
    <x v="2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0"/>
    <n v="7211.74"/>
    <n v="7703.66"/>
    <m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m/>
    <m/>
    <m/>
    <m/>
    <s v="Docce e Vasche"/>
  </r>
  <r>
    <x v="23"/>
    <x v="11"/>
    <n v="47087.34"/>
    <n v="53480.47"/>
    <m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m/>
    <m/>
    <m/>
    <m/>
    <s v="Docce e Vasche"/>
  </r>
  <r>
    <x v="23"/>
    <x v="12"/>
    <n v="6395.98"/>
    <n v="14173.529999999999"/>
    <m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m/>
    <m/>
    <m/>
    <m/>
    <s v="Docce e Vasche"/>
  </r>
  <r>
    <x v="23"/>
    <x v="13"/>
    <n v="12710.12"/>
    <n v="9061.69"/>
    <m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m/>
    <m/>
    <m/>
    <m/>
    <s v="Docce e Vasche"/>
  </r>
  <r>
    <x v="23"/>
    <x v="14"/>
    <n v="181626.44"/>
    <n v="192982.67"/>
    <m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m/>
    <m/>
    <m/>
    <m/>
    <s v="Docce e Vasche"/>
  </r>
  <r>
    <x v="23"/>
    <x v="15"/>
    <n v="35563.17"/>
    <n v="65392.81"/>
    <m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m/>
    <m/>
    <m/>
    <m/>
    <s v="Docce e Vasche"/>
  </r>
  <r>
    <x v="23"/>
    <x v="16"/>
    <n v="0"/>
    <n v="48230.14"/>
    <m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m/>
    <m/>
    <m/>
    <m/>
    <s v="Docce e Vasche"/>
  </r>
  <r>
    <x v="2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23"/>
    <x v="19"/>
    <n v="18015.77"/>
    <n v="21267.54"/>
    <m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m/>
    <m/>
    <m/>
    <m/>
    <s v="Docce e Vasche"/>
  </r>
  <r>
    <x v="23"/>
    <x v="20"/>
    <n v="5087.6899999999996"/>
    <n v="32300.05"/>
    <m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m/>
    <m/>
    <m/>
    <m/>
    <s v="Docce e Vasche"/>
  </r>
  <r>
    <x v="23"/>
    <x v="21"/>
    <n v="8760.01"/>
    <n v="18369.8"/>
    <m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m/>
    <m/>
    <m/>
    <m/>
    <s v="Docce e Vasche"/>
  </r>
  <r>
    <x v="24"/>
    <x v="0"/>
    <n v="0"/>
    <n v="2806.8"/>
    <m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4"/>
    <n v="6244.29"/>
    <n v="1923.24"/>
    <m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m/>
    <m/>
    <m/>
    <m/>
    <s v="Trattamento Acque"/>
  </r>
  <r>
    <x v="24"/>
    <x v="5"/>
    <n v="159"/>
    <n v="390"/>
    <m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m/>
    <m/>
    <m/>
    <m/>
    <s v="Trattamento Acque"/>
  </r>
  <r>
    <x v="2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8"/>
    <n v="4244.16"/>
    <n v="4180.2"/>
    <m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m/>
    <m/>
    <m/>
    <m/>
    <s v="Trattamento Acque"/>
  </r>
  <r>
    <x v="24"/>
    <x v="9"/>
    <n v="89.5"/>
    <n v="47"/>
    <m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m/>
    <m/>
    <m/>
    <m/>
    <s v="Trattamento Acque"/>
  </r>
  <r>
    <x v="24"/>
    <x v="10"/>
    <n v="27922.35"/>
    <n v="47225.27"/>
    <m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m/>
    <m/>
    <m/>
    <m/>
    <s v="Trattamento Acque"/>
  </r>
  <r>
    <x v="24"/>
    <x v="11"/>
    <n v="1958"/>
    <n v="8119.5"/>
    <m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m/>
    <m/>
    <m/>
    <m/>
    <s v="Trattamento Acque"/>
  </r>
  <r>
    <x v="24"/>
    <x v="12"/>
    <n v="0"/>
    <n v="1702.93"/>
    <m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4"/>
    <n v="14715.26"/>
    <n v="26416.18"/>
    <m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m/>
    <m/>
    <m/>
    <m/>
    <s v="Trattamento Acque"/>
  </r>
  <r>
    <x v="24"/>
    <x v="15"/>
    <n v="27449.66"/>
    <n v="52117.13"/>
    <m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m/>
    <m/>
    <m/>
    <m/>
    <s v="Trattamento Acque"/>
  </r>
  <r>
    <x v="24"/>
    <x v="16"/>
    <n v="0"/>
    <n v="32547"/>
    <m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m/>
    <m/>
    <m/>
    <m/>
    <s v="Trattamento Acque"/>
  </r>
  <r>
    <x v="2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4"/>
    <x v="20"/>
    <n v="3125.2"/>
    <n v="3753.25"/>
    <m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m/>
    <m/>
    <m/>
    <m/>
    <s v="Trattamento Acque"/>
  </r>
  <r>
    <x v="2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rattamento Acque"/>
  </r>
  <r>
    <x v="2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4"/>
    <n v="0"/>
    <n v="1303"/>
    <m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m/>
    <m/>
    <m/>
    <m/>
    <s v="Sedili"/>
  </r>
  <r>
    <x v="2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8"/>
    <n v="199.12"/>
    <n v="0"/>
    <m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m/>
    <m/>
    <m/>
    <m/>
    <s v="Sedili"/>
  </r>
  <r>
    <x v="2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1"/>
    <n v="1185.31"/>
    <n v="1396.38"/>
    <m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m/>
    <m/>
    <m/>
    <m/>
    <s v="Sedili"/>
  </r>
  <r>
    <x v="2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4"/>
    <n v="15937.29"/>
    <n v="21762.639999999999"/>
    <m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m/>
    <m/>
    <m/>
    <m/>
    <s v="Sedili"/>
  </r>
  <r>
    <x v="2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dili"/>
  </r>
  <r>
    <x v="2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"/>
    <n v="0"/>
    <n v="1026.49"/>
    <m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m/>
    <m/>
    <m/>
    <m/>
    <s v="Galleggianti"/>
  </r>
  <r>
    <x v="26"/>
    <x v="2"/>
    <n v="4904.07"/>
    <n v="5519.01"/>
    <m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m/>
    <m/>
    <m/>
    <m/>
    <s v="Galleggianti"/>
  </r>
  <r>
    <x v="26"/>
    <x v="3"/>
    <n v="0"/>
    <n v="457.2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m/>
    <m/>
    <m/>
    <m/>
    <s v="Galleggianti"/>
  </r>
  <r>
    <x v="26"/>
    <x v="4"/>
    <n v="2959.36"/>
    <n v="6535.03"/>
    <m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m/>
    <m/>
    <m/>
    <m/>
    <s v="Galleggianti"/>
  </r>
  <r>
    <x v="2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8"/>
    <n v="2875.84"/>
    <n v="4825.79"/>
    <m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m/>
    <m/>
    <m/>
    <m/>
    <s v="Galleggianti"/>
  </r>
  <r>
    <x v="26"/>
    <x v="9"/>
    <n v="934.23"/>
    <n v="928.1"/>
    <m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m/>
    <m/>
    <m/>
    <m/>
    <s v="Galleggianti"/>
  </r>
  <r>
    <x v="2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1"/>
    <n v="1409.4"/>
    <n v="1552.96"/>
    <m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m/>
    <m/>
    <m/>
    <m/>
    <s v="Galleggianti"/>
  </r>
  <r>
    <x v="26"/>
    <x v="12"/>
    <n v="324.8"/>
    <n v="546.97"/>
    <m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m/>
    <m/>
    <m/>
    <m/>
    <s v="Galleggianti"/>
  </r>
  <r>
    <x v="2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4"/>
    <n v="6638.73"/>
    <n v="6257.7"/>
    <m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m/>
    <m/>
    <m/>
    <m/>
    <s v="Galleggianti"/>
  </r>
  <r>
    <x v="2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16"/>
    <n v="2102.1999999999998"/>
    <n v="0"/>
    <m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m/>
    <m/>
    <m/>
    <m/>
    <s v="Galleggianti"/>
  </r>
  <r>
    <x v="26"/>
    <x v="17"/>
    <n v="7466.5"/>
    <n v="4954.2"/>
    <m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m/>
    <m/>
    <m/>
    <m/>
    <s v="Galleggianti"/>
  </r>
  <r>
    <x v="26"/>
    <x v="18"/>
    <n v="1012.79"/>
    <n v="4317.68"/>
    <m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m/>
    <m/>
    <m/>
    <m/>
    <s v="Galleggianti"/>
  </r>
  <r>
    <x v="2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26"/>
    <x v="20"/>
    <n v="6367.0499999999993"/>
    <n v="4426.71"/>
    <m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m/>
    <m/>
    <m/>
    <m/>
    <s v="Galleggianti"/>
  </r>
  <r>
    <x v="26"/>
    <x v="21"/>
    <n v="21144.92"/>
    <n v="21907.89"/>
    <m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m/>
    <m/>
    <m/>
    <m/>
    <s v="Galleggianti"/>
  </r>
  <r>
    <x v="27"/>
    <x v="0"/>
    <n v="4247"/>
    <n v="0"/>
    <m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m/>
    <m/>
    <m/>
    <m/>
    <s v="Componenti per impianti"/>
  </r>
  <r>
    <x v="27"/>
    <x v="1"/>
    <n v="2212"/>
    <n v="2175"/>
    <m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m/>
    <m/>
    <m/>
    <m/>
    <s v="Componenti per impianti"/>
  </r>
  <r>
    <x v="27"/>
    <x v="2"/>
    <n v="25713"/>
    <n v="44662"/>
    <m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m/>
    <m/>
    <m/>
    <m/>
    <s v="Componenti per impianti"/>
  </r>
  <r>
    <x v="27"/>
    <x v="3"/>
    <n v="0"/>
    <n v="3071"/>
    <m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m/>
    <m/>
    <m/>
    <m/>
    <s v="Componenti per impianti"/>
  </r>
  <r>
    <x v="27"/>
    <x v="4"/>
    <n v="4546"/>
    <n v="3883"/>
    <m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m/>
    <m/>
    <m/>
    <m/>
    <s v="Componenti per impianti"/>
  </r>
  <r>
    <x v="27"/>
    <x v="5"/>
    <n v="1572"/>
    <n v="781"/>
    <m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m/>
    <m/>
    <m/>
    <m/>
    <s v="Componenti per impianti"/>
  </r>
  <r>
    <x v="27"/>
    <x v="6"/>
    <n v="2409"/>
    <n v="2674"/>
    <m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m/>
    <m/>
    <m/>
    <m/>
    <s v="Componenti per impianti"/>
  </r>
  <r>
    <x v="27"/>
    <x v="7"/>
    <n v="3893"/>
    <n v="3948"/>
    <m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m/>
    <m/>
    <m/>
    <m/>
    <s v="Componenti per impianti"/>
  </r>
  <r>
    <x v="27"/>
    <x v="8"/>
    <n v="7481"/>
    <n v="2652"/>
    <m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m/>
    <m/>
    <m/>
    <m/>
    <s v="Componenti per impianti"/>
  </r>
  <r>
    <x v="27"/>
    <x v="9"/>
    <n v="6814"/>
    <n v="14517"/>
    <m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m/>
    <m/>
    <m/>
    <m/>
    <s v="Componenti per impianti"/>
  </r>
  <r>
    <x v="27"/>
    <x v="10"/>
    <n v="18217"/>
    <n v="28617"/>
    <m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m/>
    <m/>
    <m/>
    <m/>
    <s v="Componenti per impianti"/>
  </r>
  <r>
    <x v="27"/>
    <x v="11"/>
    <n v="9911"/>
    <n v="20736"/>
    <m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m/>
    <m/>
    <m/>
    <m/>
    <s v="Componenti per impianti"/>
  </r>
  <r>
    <x v="27"/>
    <x v="12"/>
    <n v="9278"/>
    <n v="23475"/>
    <m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m/>
    <m/>
    <m/>
    <m/>
    <s v="Componenti per impianti"/>
  </r>
  <r>
    <x v="27"/>
    <x v="13"/>
    <n v="3448"/>
    <n v="5196"/>
    <m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m/>
    <m/>
    <m/>
    <m/>
    <s v="Componenti per impianti"/>
  </r>
  <r>
    <x v="27"/>
    <x v="14"/>
    <n v="34930"/>
    <n v="45239"/>
    <m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m/>
    <m/>
    <m/>
    <m/>
    <s v="Componenti per impianti"/>
  </r>
  <r>
    <x v="27"/>
    <x v="15"/>
    <n v="2435"/>
    <n v="10760"/>
    <m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m/>
    <m/>
    <m/>
    <m/>
    <s v="Componenti per impianti"/>
  </r>
  <r>
    <x v="27"/>
    <x v="16"/>
    <n v="86929"/>
    <n v="137210"/>
    <m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m/>
    <m/>
    <m/>
    <m/>
    <s v="Componenti per impianti"/>
  </r>
  <r>
    <x v="2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2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27"/>
    <x v="19"/>
    <n v="29484"/>
    <n v="93338"/>
    <m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m/>
    <m/>
    <m/>
    <m/>
    <s v="Componenti per impianti"/>
  </r>
  <r>
    <x v="27"/>
    <x v="20"/>
    <n v="63507"/>
    <n v="91914"/>
    <m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m/>
    <m/>
    <m/>
    <m/>
    <s v="Componenti per impianti"/>
  </r>
  <r>
    <x v="27"/>
    <x v="21"/>
    <n v="26520"/>
    <n v="23865"/>
    <m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m/>
    <m/>
    <m/>
    <m/>
    <s v="Componenti per impianti"/>
  </r>
  <r>
    <x v="28"/>
    <x v="0"/>
    <n v="685"/>
    <n v="757"/>
    <m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m/>
    <m/>
    <m/>
    <m/>
    <s v="Attrezzature"/>
  </r>
  <r>
    <x v="28"/>
    <x v="1"/>
    <n v="183"/>
    <n v="630"/>
    <m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m/>
    <m/>
    <m/>
    <m/>
    <s v="Attrezzature"/>
  </r>
  <r>
    <x v="28"/>
    <x v="2"/>
    <n v="11997"/>
    <n v="7295"/>
    <m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m/>
    <m/>
    <m/>
    <m/>
    <s v="Attrezzature"/>
  </r>
  <r>
    <x v="28"/>
    <x v="3"/>
    <n v="555"/>
    <n v="2583"/>
    <m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m/>
    <m/>
    <m/>
    <m/>
    <s v="Attrezzature"/>
  </r>
  <r>
    <x v="28"/>
    <x v="4"/>
    <n v="728"/>
    <n v="-157"/>
    <m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m/>
    <m/>
    <m/>
    <m/>
    <s v="Attrezzature"/>
  </r>
  <r>
    <x v="28"/>
    <x v="5"/>
    <n v="214.86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m/>
    <m/>
    <m/>
    <m/>
    <s v="Attrezzature"/>
  </r>
  <r>
    <x v="28"/>
    <x v="6"/>
    <n v="389"/>
    <n v="0"/>
    <m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m/>
    <m/>
    <m/>
    <m/>
    <s v="Attrezzature"/>
  </r>
  <r>
    <x v="28"/>
    <x v="7"/>
    <n v="167"/>
    <n v="78"/>
    <m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m/>
    <m/>
    <m/>
    <m/>
    <s v="Attrezzature"/>
  </r>
  <r>
    <x v="28"/>
    <x v="8"/>
    <n v="2718"/>
    <n v="1518"/>
    <m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m/>
    <m/>
    <m/>
    <m/>
    <s v="Attrezzature"/>
  </r>
  <r>
    <x v="28"/>
    <x v="9"/>
    <n v="-78"/>
    <n v="3338"/>
    <m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m/>
    <m/>
    <m/>
    <m/>
    <s v="Attrezzature"/>
  </r>
  <r>
    <x v="28"/>
    <x v="10"/>
    <n v="4722"/>
    <n v="5939"/>
    <m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m/>
    <m/>
    <m/>
    <m/>
    <s v="Attrezzature"/>
  </r>
  <r>
    <x v="28"/>
    <x v="11"/>
    <n v="1044"/>
    <n v="1355"/>
    <m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m/>
    <m/>
    <m/>
    <m/>
    <s v="Attrezzature"/>
  </r>
  <r>
    <x v="28"/>
    <x v="12"/>
    <n v="1677"/>
    <n v="494"/>
    <m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m/>
    <m/>
    <m/>
    <m/>
    <s v="Attrezzature"/>
  </r>
  <r>
    <x v="28"/>
    <x v="13"/>
    <n v="4288"/>
    <n v="288"/>
    <m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m/>
    <m/>
    <m/>
    <m/>
    <s v="Attrezzature"/>
  </r>
  <r>
    <x v="28"/>
    <x v="14"/>
    <n v="1512"/>
    <n v="636"/>
    <m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m/>
    <m/>
    <m/>
    <m/>
    <s v="Attrezzature"/>
  </r>
  <r>
    <x v="28"/>
    <x v="15"/>
    <n v="1257"/>
    <n v="1812"/>
    <m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m/>
    <m/>
    <m/>
    <m/>
    <s v="Attrezzature"/>
  </r>
  <r>
    <x v="28"/>
    <x v="16"/>
    <n v="7670"/>
    <n v="8192"/>
    <m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m/>
    <m/>
    <m/>
    <m/>
    <s v="Attrezzature"/>
  </r>
  <r>
    <x v="28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2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28"/>
    <x v="19"/>
    <n v="2253"/>
    <n v="7155"/>
    <m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m/>
    <m/>
    <m/>
    <m/>
    <s v="Attrezzature"/>
  </r>
  <r>
    <x v="28"/>
    <x v="20"/>
    <n v="22908"/>
    <n v="12216"/>
    <m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m/>
    <m/>
    <m/>
    <m/>
    <s v="Attrezzature"/>
  </r>
  <r>
    <x v="28"/>
    <x v="21"/>
    <n v="16"/>
    <n v="294"/>
    <m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m/>
    <m/>
    <m/>
    <m/>
    <s v="Attrezzature"/>
  </r>
  <r>
    <x v="2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4"/>
    <n v="1313.7318999999998"/>
    <n v="0"/>
    <m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m/>
    <m/>
    <m/>
    <m/>
    <s v="Caldaie"/>
  </r>
  <r>
    <x v="2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7"/>
    <n v="83398"/>
    <n v="52421"/>
    <m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m/>
    <m/>
    <m/>
    <m/>
    <s v="Caldaie"/>
  </r>
  <r>
    <x v="29"/>
    <x v="8"/>
    <n v="0"/>
    <n v="0"/>
    <m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m/>
    <m/>
    <m/>
    <m/>
    <s v="Caldaie"/>
  </r>
  <r>
    <x v="29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0"/>
    <n v="101187.53"/>
    <n v="231234.4"/>
    <m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m/>
    <m/>
    <m/>
    <m/>
    <s v="Caldaie"/>
  </r>
  <r>
    <x v="29"/>
    <x v="11"/>
    <n v="44147.139999999992"/>
    <n v="66209.789999999994"/>
    <m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m/>
    <m/>
    <m/>
    <m/>
    <s v="Caldaie"/>
  </r>
  <r>
    <x v="29"/>
    <x v="12"/>
    <n v="0"/>
    <n v="9397.5300000000007"/>
    <m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m/>
    <m/>
    <m/>
    <m/>
    <s v="Caldaie"/>
  </r>
  <r>
    <x v="29"/>
    <x v="13"/>
    <n v="14299.190000000002"/>
    <n v="20490.57"/>
    <m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m/>
    <m/>
    <m/>
    <m/>
    <s v="Caldaie"/>
  </r>
  <r>
    <x v="29"/>
    <x v="14"/>
    <n v="18025.47"/>
    <n v="125227.88"/>
    <m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m/>
    <m/>
    <m/>
    <m/>
    <s v="Caldaie"/>
  </r>
  <r>
    <x v="2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7"/>
    <n v="0"/>
    <n v="497.03"/>
    <m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m/>
    <m/>
    <m/>
    <m/>
    <s v="Caldaie"/>
  </r>
  <r>
    <x v="2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29"/>
    <x v="20"/>
    <n v="45692.47"/>
    <n v="23862.77"/>
    <m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m/>
    <m/>
    <m/>
    <m/>
    <s v="Caldaie"/>
  </r>
  <r>
    <x v="2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3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2"/>
    <n v="24949.230000000003"/>
    <n v="29780.52"/>
    <m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m/>
    <m/>
    <m/>
    <m/>
    <s v="Rubinetteria"/>
  </r>
  <r>
    <x v="3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6"/>
    <n v="8861.8700000000008"/>
    <n v="16861.59"/>
    <m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m/>
    <m/>
    <m/>
    <m/>
    <s v="Rubinetteria"/>
  </r>
  <r>
    <x v="30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0"/>
    <n v="2964.78"/>
    <n v="2509.35"/>
    <m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m/>
    <m/>
    <m/>
    <m/>
    <s v="Rubinetteria"/>
  </r>
  <r>
    <x v="30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3"/>
    <n v="3803.48"/>
    <n v="6173.95"/>
    <m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m/>
    <m/>
    <m/>
    <m/>
    <s v="Rubinetteria"/>
  </r>
  <r>
    <x v="30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30"/>
    <x v="19"/>
    <n v="2099.87"/>
    <n v="6353.82"/>
    <m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m/>
    <m/>
    <m/>
    <m/>
    <s v="Rubinetteria"/>
  </r>
  <r>
    <x v="30"/>
    <x v="20"/>
    <n v="100.17"/>
    <n v="580.01"/>
    <m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m/>
    <m/>
    <m/>
    <m/>
    <s v="Rubinetteria"/>
  </r>
  <r>
    <x v="30"/>
    <x v="21"/>
    <n v="0"/>
    <n v="6462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m/>
    <m/>
    <m/>
    <m/>
    <s v="Rubinetteria"/>
  </r>
  <r>
    <x v="3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2"/>
    <n v="0"/>
    <n v="1684.8"/>
    <m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3"/>
    <n v="2829.15"/>
    <n v="3452.19"/>
    <m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m/>
    <m/>
    <m/>
    <m/>
    <s v="Prodotti Chimici"/>
  </r>
  <r>
    <x v="31"/>
    <x v="4"/>
    <n v="200.8"/>
    <n v="0"/>
    <m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m/>
    <m/>
    <m/>
    <m/>
    <s v="Prodotti Chimici"/>
  </r>
  <r>
    <x v="3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7"/>
    <n v="0"/>
    <n v="1134.51"/>
    <m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m/>
    <m/>
    <m/>
    <m/>
    <s v="Prodotti Chimici"/>
  </r>
  <r>
    <x v="31"/>
    <x v="8"/>
    <n v="4522.46"/>
    <n v="6564.56"/>
    <m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m/>
    <m/>
    <m/>
    <m/>
    <s v="Prodotti Chimici"/>
  </r>
  <r>
    <x v="31"/>
    <x v="9"/>
    <n v="3500.05"/>
    <n v="5686.88"/>
    <m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m/>
    <m/>
    <m/>
    <m/>
    <s v="Prodotti Chimici"/>
  </r>
  <r>
    <x v="31"/>
    <x v="10"/>
    <n v="3489.51"/>
    <n v="7417.66"/>
    <m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m/>
    <m/>
    <m/>
    <m/>
    <s v="Prodotti Chimici"/>
  </r>
  <r>
    <x v="31"/>
    <x v="11"/>
    <n v="16263.09"/>
    <n v="24566.649999999998"/>
    <m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m/>
    <m/>
    <m/>
    <m/>
    <s v="Prodotti Chimici"/>
  </r>
  <r>
    <x v="31"/>
    <x v="12"/>
    <n v="14464.57"/>
    <n v="25151.919999999998"/>
    <m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m/>
    <m/>
    <m/>
    <m/>
    <s v="Prodotti Chimici"/>
  </r>
  <r>
    <x v="31"/>
    <x v="13"/>
    <n v="786.25"/>
    <n v="3661.79"/>
    <m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m/>
    <m/>
    <m/>
    <m/>
    <s v="Prodotti Chimici"/>
  </r>
  <r>
    <x v="31"/>
    <x v="14"/>
    <n v="29398.68"/>
    <n v="23470.39"/>
    <m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m/>
    <m/>
    <m/>
    <m/>
    <s v="Prodotti Chimici"/>
  </r>
  <r>
    <x v="3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6"/>
    <n v="26724.18"/>
    <n v="25656.5"/>
    <m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m/>
    <m/>
    <m/>
    <m/>
    <s v="Prodotti Chimici"/>
  </r>
  <r>
    <x v="31"/>
    <x v="17"/>
    <n v="18632.099999999999"/>
    <n v="6770.04"/>
    <m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m/>
    <m/>
    <m/>
    <m/>
    <s v="Prodotti Chimici"/>
  </r>
  <r>
    <x v="3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19"/>
    <n v="19908.73"/>
    <n v="31038.370000000003"/>
    <m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m/>
    <m/>
    <m/>
    <m/>
    <s v="Prodotti Chimici"/>
  </r>
  <r>
    <x v="3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Prodotti Chimici"/>
  </r>
  <r>
    <x v="31"/>
    <x v="21"/>
    <n v="7990.98"/>
    <n v="10935.4"/>
    <m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m/>
    <m/>
    <m/>
    <m/>
    <s v="Prodotti Chimici"/>
  </r>
  <r>
    <x v="32"/>
    <x v="0"/>
    <n v="1493.67"/>
    <n v="4335.1099999999997"/>
    <m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m/>
    <m/>
    <m/>
    <m/>
    <s v="Componenti per impianti"/>
  </r>
  <r>
    <x v="32"/>
    <x v="1"/>
    <n v="0"/>
    <n v="420.11"/>
    <m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m/>
    <m/>
    <m/>
    <m/>
    <s v="Componenti per impianti"/>
  </r>
  <r>
    <x v="32"/>
    <x v="2"/>
    <n v="2479.7199999999998"/>
    <n v="2355.23"/>
    <m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m/>
    <m/>
    <m/>
    <m/>
    <s v="Componenti per impianti"/>
  </r>
  <r>
    <x v="32"/>
    <x v="3"/>
    <n v="2153.83"/>
    <n v="2131.4499999999998"/>
    <m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m/>
    <m/>
    <m/>
    <m/>
    <s v="Componenti per impianti"/>
  </r>
  <r>
    <x v="32"/>
    <x v="4"/>
    <n v="5740.6248999999998"/>
    <n v="6978.0733"/>
    <m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m/>
    <m/>
    <m/>
    <m/>
    <s v="Componenti per impianti"/>
  </r>
  <r>
    <x v="3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6"/>
    <n v="320"/>
    <n v="0"/>
    <m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8"/>
    <n v="25595.96"/>
    <n v="27746.34"/>
    <m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m/>
    <m/>
    <m/>
    <m/>
    <s v="Componenti per impianti"/>
  </r>
  <r>
    <x v="3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1"/>
    <n v="743.38"/>
    <n v="1378.01"/>
    <m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m/>
    <m/>
    <m/>
    <m/>
    <s v="Componenti per impianti"/>
  </r>
  <r>
    <x v="32"/>
    <x v="12"/>
    <n v="447.84"/>
    <n v="406.64"/>
    <m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3"/>
    <n v="12776.619999999999"/>
    <n v="10165.92"/>
    <m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m/>
    <m/>
    <m/>
    <m/>
    <s v="Componenti per impianti"/>
  </r>
  <r>
    <x v="32"/>
    <x v="14"/>
    <n v="18253.62"/>
    <n v="18123.019999999997"/>
    <m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m/>
    <m/>
    <m/>
    <m/>
    <s v="Componenti per impianti"/>
  </r>
  <r>
    <x v="3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6"/>
    <n v="62685.998899999999"/>
    <n v="90630.271900000007"/>
    <m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m/>
    <m/>
    <m/>
    <m/>
    <s v="Componenti per impianti"/>
  </r>
  <r>
    <x v="3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19"/>
    <n v="0"/>
    <n v="142.72"/>
    <m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2"/>
    <x v="20"/>
    <n v="587.62"/>
    <n v="0"/>
    <m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m/>
    <m/>
    <m/>
    <m/>
    <s v="Componenti per impianti"/>
  </r>
  <r>
    <x v="3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33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1"/>
    <n v="3366"/>
    <n v="6554.25"/>
    <m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m/>
    <m/>
    <m/>
    <m/>
    <s v="Sistemi sanitari"/>
  </r>
  <r>
    <x v="33"/>
    <x v="2"/>
    <n v="0"/>
    <n v="8653"/>
    <m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m/>
    <m/>
    <m/>
    <m/>
    <s v="Sistemi sanitari"/>
  </r>
  <r>
    <x v="33"/>
    <x v="3"/>
    <n v="766"/>
    <n v="3220"/>
    <m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m/>
    <m/>
    <m/>
    <m/>
    <s v="Sistemi sanitari"/>
  </r>
  <r>
    <x v="33"/>
    <x v="4"/>
    <n v="6193"/>
    <n v="14222"/>
    <m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m/>
    <m/>
    <m/>
    <m/>
    <s v="Sistemi sanitari"/>
  </r>
  <r>
    <x v="33"/>
    <x v="5"/>
    <n v="2014"/>
    <n v="2549"/>
    <m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m/>
    <m/>
    <m/>
    <m/>
    <s v="Sistemi sanitari"/>
  </r>
  <r>
    <x v="33"/>
    <x v="6"/>
    <n v="0"/>
    <n v="882"/>
    <m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m/>
    <m/>
    <m/>
    <m/>
    <s v="Sistemi sanitari"/>
  </r>
  <r>
    <x v="33"/>
    <x v="7"/>
    <n v="657"/>
    <n v="2383"/>
    <m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m/>
    <m/>
    <m/>
    <m/>
    <s v="Sistemi sanitari"/>
  </r>
  <r>
    <x v="33"/>
    <x v="8"/>
    <n v="6134"/>
    <n v="6526"/>
    <m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m/>
    <m/>
    <m/>
    <m/>
    <s v="Sistemi sanitari"/>
  </r>
  <r>
    <x v="33"/>
    <x v="9"/>
    <n v="0"/>
    <n v="156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m/>
    <m/>
    <m/>
    <m/>
    <s v="Sistemi sanitari"/>
  </r>
  <r>
    <x v="33"/>
    <x v="10"/>
    <n v="0"/>
    <n v="3227.09"/>
    <m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m/>
    <m/>
    <m/>
    <m/>
    <s v="Sistemi sanitari"/>
  </r>
  <r>
    <x v="33"/>
    <x v="11"/>
    <n v="793"/>
    <n v="1269"/>
    <m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m/>
    <m/>
    <m/>
    <m/>
    <s v="Sistemi sanitari"/>
  </r>
  <r>
    <x v="33"/>
    <x v="12"/>
    <n v="2647"/>
    <n v="1126"/>
    <m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m/>
    <m/>
    <m/>
    <m/>
    <s v="Sistemi sanitari"/>
  </r>
  <r>
    <x v="33"/>
    <x v="13"/>
    <n v="2683"/>
    <n v="2113"/>
    <m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m/>
    <m/>
    <m/>
    <m/>
    <s v="Sistemi sanitari"/>
  </r>
  <r>
    <x v="33"/>
    <x v="14"/>
    <n v="4465"/>
    <n v="10630"/>
    <m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m/>
    <m/>
    <m/>
    <m/>
    <s v="Sistemi sanitari"/>
  </r>
  <r>
    <x v="33"/>
    <x v="15"/>
    <n v="744"/>
    <n v="1270"/>
    <m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m/>
    <m/>
    <m/>
    <m/>
    <s v="Sistemi sanitari"/>
  </r>
  <r>
    <x v="33"/>
    <x v="16"/>
    <n v="21713"/>
    <n v="35698"/>
    <m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m/>
    <m/>
    <m/>
    <m/>
    <s v="Sistemi sanitari"/>
  </r>
  <r>
    <x v="33"/>
    <x v="17"/>
    <n v="0"/>
    <n v="3007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m/>
    <m/>
    <m/>
    <m/>
    <s v="Sistemi sanitari"/>
  </r>
  <r>
    <x v="3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19"/>
    <n v="0"/>
    <n v="4006.98"/>
    <m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m/>
    <m/>
    <m/>
    <m/>
    <s v="Sistemi sanitari"/>
  </r>
  <r>
    <x v="3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33"/>
    <x v="21"/>
    <n v="10200"/>
    <n v="15508"/>
    <m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m/>
    <m/>
    <m/>
    <m/>
    <s v="Sistemi sanitari"/>
  </r>
  <r>
    <x v="34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2"/>
    <n v="0"/>
    <n v="109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m/>
    <m/>
    <m/>
    <m/>
    <s v="Radiatori"/>
  </r>
  <r>
    <x v="34"/>
    <x v="3"/>
    <n v="17963.21"/>
    <n v="35047.919999999998"/>
    <m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m/>
    <m/>
    <m/>
    <m/>
    <s v="Radiatori"/>
  </r>
  <r>
    <x v="34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0"/>
    <n v="0"/>
    <n v="2678.34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m/>
    <m/>
    <m/>
    <m/>
    <s v="Radiatori"/>
  </r>
  <r>
    <x v="34"/>
    <x v="11"/>
    <n v="2810.11"/>
    <n v="809.4"/>
    <m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m/>
    <m/>
    <m/>
    <m/>
    <s v="Radiatori"/>
  </r>
  <r>
    <x v="3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3"/>
    <n v="7780.29"/>
    <n v="25989.67"/>
    <m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m/>
    <m/>
    <m/>
    <m/>
    <s v="Radiatori"/>
  </r>
  <r>
    <x v="3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5"/>
    <n v="15476.17"/>
    <n v="18868.73"/>
    <m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m/>
    <m/>
    <m/>
    <m/>
    <s v="Radiatori"/>
  </r>
  <r>
    <x v="34"/>
    <x v="16"/>
    <n v="525"/>
    <n v="0"/>
    <m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m/>
    <m/>
    <m/>
    <m/>
    <s v="Radiatori"/>
  </r>
  <r>
    <x v="3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34"/>
    <x v="19"/>
    <n v="1368"/>
    <n v="0"/>
    <m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m/>
    <m/>
    <m/>
    <m/>
    <s v="Radiatori"/>
  </r>
  <r>
    <x v="34"/>
    <x v="20"/>
    <n v="89.6"/>
    <n v="12093.13"/>
    <m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m/>
    <m/>
    <m/>
    <m/>
    <s v="Radiatori"/>
  </r>
  <r>
    <x v="34"/>
    <x v="21"/>
    <n v="11613.38"/>
    <n v="8101.2800000000007"/>
    <m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m/>
    <m/>
    <m/>
    <m/>
    <s v="Radiatori"/>
  </r>
  <r>
    <x v="35"/>
    <x v="0"/>
    <n v="13232"/>
    <n v="21503"/>
    <m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m/>
    <m/>
    <m/>
    <m/>
    <s v="Ceramiche"/>
  </r>
  <r>
    <x v="35"/>
    <x v="1"/>
    <n v="416"/>
    <n v="4179"/>
    <m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m/>
    <m/>
    <m/>
    <m/>
    <s v="Ceramiche"/>
  </r>
  <r>
    <x v="35"/>
    <x v="2"/>
    <n v="39811"/>
    <n v="52953"/>
    <m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m/>
    <m/>
    <m/>
    <m/>
    <s v="Ceramiche"/>
  </r>
  <r>
    <x v="3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4"/>
    <n v="5299"/>
    <n v="-94"/>
    <m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m/>
    <m/>
    <m/>
    <m/>
    <s v="Ceramiche"/>
  </r>
  <r>
    <x v="35"/>
    <x v="5"/>
    <n v="3799"/>
    <n v="2514"/>
    <m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m/>
    <m/>
    <m/>
    <m/>
    <s v="Ceramiche"/>
  </r>
  <r>
    <x v="35"/>
    <x v="6"/>
    <n v="11588"/>
    <n v="24509"/>
    <m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m/>
    <m/>
    <m/>
    <m/>
    <s v="Ceramiche"/>
  </r>
  <r>
    <x v="35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8"/>
    <n v="8264"/>
    <n v="6240"/>
    <m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m/>
    <m/>
    <m/>
    <m/>
    <s v="Ceramiche"/>
  </r>
  <r>
    <x v="35"/>
    <x v="9"/>
    <n v="1471"/>
    <n v="4499"/>
    <m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m/>
    <m/>
    <m/>
    <m/>
    <s v="Ceramiche"/>
  </r>
  <r>
    <x v="35"/>
    <x v="10"/>
    <n v="13568"/>
    <n v="20075"/>
    <m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m/>
    <m/>
    <m/>
    <m/>
    <s v="Ceramiche"/>
  </r>
  <r>
    <x v="35"/>
    <x v="11"/>
    <n v="5816"/>
    <n v="10233"/>
    <m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m/>
    <m/>
    <m/>
    <m/>
    <s v="Ceramiche"/>
  </r>
  <r>
    <x v="35"/>
    <x v="12"/>
    <n v="3652"/>
    <n v="12304"/>
    <m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m/>
    <m/>
    <m/>
    <m/>
    <s v="Ceramiche"/>
  </r>
  <r>
    <x v="35"/>
    <x v="13"/>
    <n v="77142"/>
    <n v="118189"/>
    <m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m/>
    <m/>
    <m/>
    <m/>
    <s v="Ceramiche"/>
  </r>
  <r>
    <x v="35"/>
    <x v="14"/>
    <n v="47182"/>
    <n v="63019"/>
    <m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m/>
    <m/>
    <m/>
    <m/>
    <s v="Ceramiche"/>
  </r>
  <r>
    <x v="35"/>
    <x v="15"/>
    <n v="6279"/>
    <n v="13840"/>
    <m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m/>
    <m/>
    <m/>
    <m/>
    <s v="Ceramiche"/>
  </r>
  <r>
    <x v="3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17"/>
    <n v="17366"/>
    <n v="11940"/>
    <m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m/>
    <m/>
    <m/>
    <m/>
    <s v="Ceramiche"/>
  </r>
  <r>
    <x v="3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5"/>
    <x v="19"/>
    <n v="5690"/>
    <n v="1185"/>
    <m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m/>
    <m/>
    <m/>
    <m/>
    <s v="Ceramiche"/>
  </r>
  <r>
    <x v="35"/>
    <x v="20"/>
    <n v="42427"/>
    <n v="77209"/>
    <m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m/>
    <m/>
    <m/>
    <m/>
    <s v="Ceramiche"/>
  </r>
  <r>
    <x v="35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6"/>
    <x v="0"/>
    <n v="1450.55"/>
    <n v="6480.33"/>
    <m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m/>
    <m/>
    <m/>
    <m/>
    <s v="Sistemi idronici"/>
  </r>
  <r>
    <x v="3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2"/>
    <n v="0"/>
    <n v="2788.13"/>
    <m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m/>
    <m/>
    <m/>
    <m/>
    <s v="Sistemi idronici"/>
  </r>
  <r>
    <x v="36"/>
    <x v="3"/>
    <n v="0"/>
    <n v="736.84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m/>
    <m/>
    <m/>
    <m/>
    <s v="Sistemi idronici"/>
  </r>
  <r>
    <x v="36"/>
    <x v="4"/>
    <n v="18228.41"/>
    <n v="6502.05"/>
    <m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m/>
    <m/>
    <m/>
    <m/>
    <s v="Sistemi idronici"/>
  </r>
  <r>
    <x v="36"/>
    <x v="5"/>
    <n v="272.45999999999998"/>
    <n v="1113.3900000000001"/>
    <m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m/>
    <m/>
    <m/>
    <m/>
    <s v="Sistemi idronici"/>
  </r>
  <r>
    <x v="3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7"/>
    <n v="0"/>
    <n v="5479.27"/>
    <m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m/>
    <m/>
    <m/>
    <m/>
    <s v="Sistemi idronici"/>
  </r>
  <r>
    <x v="36"/>
    <x v="8"/>
    <n v="2776.79"/>
    <n v="4336"/>
    <m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m/>
    <m/>
    <m/>
    <m/>
    <s v="Sistemi idronici"/>
  </r>
  <r>
    <x v="36"/>
    <x v="9"/>
    <n v="2292.6799999999998"/>
    <n v="111913.3"/>
    <m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m/>
    <m/>
    <m/>
    <m/>
    <s v="Sistemi idronici"/>
  </r>
  <r>
    <x v="3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1"/>
    <n v="2524.33"/>
    <n v="4203.18"/>
    <m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m/>
    <m/>
    <m/>
    <m/>
    <s v="Sistemi idronici"/>
  </r>
  <r>
    <x v="36"/>
    <x v="12"/>
    <n v="3611.7700000000004"/>
    <n v="170.22"/>
    <m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m/>
    <m/>
    <m/>
    <m/>
    <s v="Sistemi idronici"/>
  </r>
  <r>
    <x v="36"/>
    <x v="13"/>
    <n v="703.62"/>
    <n v="2115.4"/>
    <m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m/>
    <m/>
    <m/>
    <m/>
    <s v="Sistemi idronici"/>
  </r>
  <r>
    <x v="3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5"/>
    <n v="2520.91"/>
    <n v="2086.04"/>
    <m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m/>
    <m/>
    <m/>
    <m/>
    <s v="Sistemi idronici"/>
  </r>
  <r>
    <x v="36"/>
    <x v="16"/>
    <n v="65598.600000000006"/>
    <n v="106162.83"/>
    <m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m/>
    <m/>
    <m/>
    <m/>
    <s v="Sistemi idronici"/>
  </r>
  <r>
    <x v="36"/>
    <x v="17"/>
    <n v="952.86"/>
    <n v="879.03"/>
    <m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m/>
    <m/>
    <m/>
    <m/>
    <s v="Sistemi idronici"/>
  </r>
  <r>
    <x v="3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19"/>
    <n v="0"/>
    <n v="1345.95"/>
    <m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m/>
    <m/>
    <m/>
    <m/>
    <s v="Sistemi idronici"/>
  </r>
  <r>
    <x v="3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37"/>
    <x v="0"/>
    <n v="5257.0255999999999"/>
    <n v="5982.1744440000002"/>
    <m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m/>
    <m/>
    <m/>
    <m/>
    <s v="Camini e canne fumarie"/>
  </r>
  <r>
    <x v="3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"/>
    <n v="55324.3812799999"/>
    <n v="80388.287400000103"/>
    <m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m/>
    <m/>
    <m/>
    <m/>
    <s v="Camini e canne fumarie"/>
  </r>
  <r>
    <x v="3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4"/>
    <n v="0"/>
    <n v="4559.5375299999996"/>
    <m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m/>
    <m/>
    <m/>
    <m/>
    <s v="Camini e canne fumarie"/>
  </r>
  <r>
    <x v="3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7"/>
    <n v="813.45"/>
    <n v="0"/>
    <m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m/>
    <m/>
    <m/>
    <m/>
    <s v="Camini e canne fumarie"/>
  </r>
  <r>
    <x v="3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9"/>
    <n v="0"/>
    <n v="279.48"/>
    <m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0"/>
    <n v="12795.028"/>
    <n v="4553.7839999999997"/>
    <m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m/>
    <m/>
    <m/>
    <m/>
    <s v="Camini e canne fumarie"/>
  </r>
  <r>
    <x v="37"/>
    <x v="11"/>
    <n v="6348.5412800000004"/>
    <n v="10226.027943999999"/>
    <m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m/>
    <m/>
    <m/>
    <m/>
    <s v="Camini e canne fumarie"/>
  </r>
  <r>
    <x v="37"/>
    <x v="12"/>
    <n v="8680.0154111999891"/>
    <n v="10623.548697599999"/>
    <m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m/>
    <m/>
    <m/>
    <m/>
    <s v="Camini e canne fumarie"/>
  </r>
  <r>
    <x v="3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4"/>
    <n v="20659.93"/>
    <n v="21661.599999999999"/>
    <m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m/>
    <m/>
    <m/>
    <m/>
    <s v="Camini e canne fumarie"/>
  </r>
  <r>
    <x v="3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6"/>
    <n v="661.85229600000002"/>
    <n v="0"/>
    <m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7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mini e canne fumarie"/>
  </r>
  <r>
    <x v="38"/>
    <x v="0"/>
    <n v="3026.56"/>
    <n v="4445.5"/>
    <m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m/>
    <m/>
    <m/>
    <m/>
    <s v="Ceramiche"/>
  </r>
  <r>
    <x v="38"/>
    <x v="1"/>
    <n v="2255.4699999999998"/>
    <n v="5571.4800000000005"/>
    <m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m/>
    <m/>
    <m/>
    <m/>
    <s v="Ceramiche"/>
  </r>
  <r>
    <x v="38"/>
    <x v="2"/>
    <n v="402227.48000000016"/>
    <n v="526267.73999999987"/>
    <m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m/>
    <m/>
    <m/>
    <m/>
    <s v="Ceramiche"/>
  </r>
  <r>
    <x v="38"/>
    <x v="3"/>
    <n v="62982.05"/>
    <n v="73102.290000000008"/>
    <m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m/>
    <m/>
    <m/>
    <m/>
    <s v="Ceramiche"/>
  </r>
  <r>
    <x v="38"/>
    <x v="4"/>
    <n v="106347.80999999998"/>
    <n v="148646.26000000004"/>
    <m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m/>
    <m/>
    <m/>
    <m/>
    <s v="Ceramiche"/>
  </r>
  <r>
    <x v="38"/>
    <x v="5"/>
    <n v="804.58"/>
    <n v="955.56"/>
    <m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m/>
    <m/>
    <m/>
    <m/>
    <s v="Ceramiche"/>
  </r>
  <r>
    <x v="38"/>
    <x v="6"/>
    <n v="23245.05"/>
    <n v="25798.54"/>
    <m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m/>
    <m/>
    <m/>
    <m/>
    <s v="Ceramiche"/>
  </r>
  <r>
    <x v="38"/>
    <x v="7"/>
    <n v="18158.309999999994"/>
    <n v="18631.590000000004"/>
    <m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m/>
    <m/>
    <m/>
    <m/>
    <s v="Ceramiche"/>
  </r>
  <r>
    <x v="38"/>
    <x v="8"/>
    <n v="23537.410000000007"/>
    <n v="22471.759999999998"/>
    <m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m/>
    <m/>
    <m/>
    <m/>
    <s v="Ceramiche"/>
  </r>
  <r>
    <x v="38"/>
    <x v="9"/>
    <n v="13416.819999999998"/>
    <n v="14038.599999999997"/>
    <m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m/>
    <m/>
    <m/>
    <m/>
    <s v="Ceramiche"/>
  </r>
  <r>
    <x v="38"/>
    <x v="10"/>
    <n v="6394.8000000000011"/>
    <n v="3878.5699999999997"/>
    <m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m/>
    <m/>
    <m/>
    <m/>
    <s v="Ceramiche"/>
  </r>
  <r>
    <x v="38"/>
    <x v="11"/>
    <n v="25401.070000000003"/>
    <n v="43381.999999999993"/>
    <m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m/>
    <m/>
    <m/>
    <m/>
    <s v="Ceramiche"/>
  </r>
  <r>
    <x v="38"/>
    <x v="12"/>
    <n v="32216.73"/>
    <n v="59945.980000000025"/>
    <m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m/>
    <m/>
    <m/>
    <m/>
    <s v="Ceramiche"/>
  </r>
  <r>
    <x v="38"/>
    <x v="13"/>
    <n v="298009.19000000006"/>
    <n v="364134.3899999999"/>
    <m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m/>
    <m/>
    <m/>
    <m/>
    <s v="Ceramiche"/>
  </r>
  <r>
    <x v="38"/>
    <x v="14"/>
    <n v="290429.30000000005"/>
    <n v="274536.29999999987"/>
    <m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m/>
    <m/>
    <m/>
    <m/>
    <s v="Ceramiche"/>
  </r>
  <r>
    <x v="38"/>
    <x v="15"/>
    <n v="52114.959999999992"/>
    <n v="50748.12000000001"/>
    <m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m/>
    <m/>
    <m/>
    <m/>
    <s v="Ceramiche"/>
  </r>
  <r>
    <x v="38"/>
    <x v="16"/>
    <n v="572867.29000000015"/>
    <n v="767648.03000000026"/>
    <m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m/>
    <m/>
    <m/>
    <m/>
    <s v="Ceramiche"/>
  </r>
  <r>
    <x v="38"/>
    <x v="17"/>
    <n v="36692.020000000004"/>
    <n v="102569.61"/>
    <m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m/>
    <m/>
    <m/>
    <m/>
    <s v="Ceramiche"/>
  </r>
  <r>
    <x v="3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38"/>
    <x v="19"/>
    <n v="0"/>
    <n v="50356.460000000014"/>
    <m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m/>
    <m/>
    <m/>
    <m/>
    <s v="Ceramiche"/>
  </r>
  <r>
    <x v="38"/>
    <x v="20"/>
    <n v="83328.75"/>
    <n v="95861.77"/>
    <m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m/>
    <m/>
    <m/>
    <m/>
    <s v="Ceramiche"/>
  </r>
  <r>
    <x v="38"/>
    <x v="21"/>
    <n v="44509.29"/>
    <n v="39353.51"/>
    <m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m/>
    <m/>
    <m/>
    <m/>
    <s v="Ceramiche"/>
  </r>
  <r>
    <x v="39"/>
    <x v="0"/>
    <n v="310.04000000000002"/>
    <n v="1023.5400000000001"/>
    <m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m/>
    <m/>
    <m/>
    <m/>
    <s v="Aspirazione centralizzata"/>
  </r>
  <r>
    <x v="3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9"/>
    <n v="0"/>
    <n v="98.03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m/>
    <m/>
    <m/>
    <m/>
    <s v="Aspirazione centralizzata"/>
  </r>
  <r>
    <x v="39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1"/>
    <n v="66.930000000000007"/>
    <n v="2817.98"/>
    <m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m/>
    <m/>
    <m/>
    <m/>
    <s v="Aspirazione centralizzata"/>
  </r>
  <r>
    <x v="39"/>
    <x v="12"/>
    <n v="574.06000000000006"/>
    <n v="756.53"/>
    <m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m/>
    <m/>
    <m/>
    <m/>
    <s v="Aspirazione centralizzata"/>
  </r>
  <r>
    <x v="39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4"/>
    <n v="4027.6499999999996"/>
    <n v="5436.3099999999995"/>
    <m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m/>
    <m/>
    <m/>
    <m/>
    <s v="Aspirazione centralizzata"/>
  </r>
  <r>
    <x v="3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6"/>
    <n v="5.4200000000000017"/>
    <n v="0"/>
    <m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39"/>
    <x v="20"/>
    <n v="1847.1100000000001"/>
    <n v="326.68"/>
    <m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m/>
    <m/>
    <m/>
    <m/>
    <s v="Aspirazione centralizzata"/>
  </r>
  <r>
    <x v="3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spirazione centralizzata"/>
  </r>
  <r>
    <x v="4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2"/>
    <n v="15741.23"/>
    <n v="16973.73"/>
    <m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m/>
    <m/>
    <m/>
    <m/>
    <s v="Raccorderia"/>
  </r>
  <r>
    <x v="4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4"/>
    <n v="21874.34"/>
    <n v="42321.419999999896"/>
    <m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m/>
    <m/>
    <m/>
    <m/>
    <s v="Raccorderia"/>
  </r>
  <r>
    <x v="4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7"/>
    <n v="8088.6199999999899"/>
    <n v="19715.459999999901"/>
    <m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m/>
    <m/>
    <m/>
    <m/>
    <s v="Raccorderia"/>
  </r>
  <r>
    <x v="40"/>
    <x v="8"/>
    <n v="4268.4399999999896"/>
    <n v="4544.7199999999903"/>
    <m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m/>
    <m/>
    <m/>
    <m/>
    <s v="Raccorderia"/>
  </r>
  <r>
    <x v="4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6"/>
    <n v="218377.69999999899"/>
    <n v="313364.39"/>
    <m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m/>
    <m/>
    <m/>
    <m/>
    <s v="Raccorderia"/>
  </r>
  <r>
    <x v="4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0"/>
    <x v="19"/>
    <n v="84735.449999999895"/>
    <n v="105526.83"/>
    <m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m/>
    <m/>
    <m/>
    <m/>
    <s v="Raccorderia"/>
  </r>
  <r>
    <x v="40"/>
    <x v="20"/>
    <n v="2112.8200000000002"/>
    <n v="1371.420000000001"/>
    <m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m/>
    <m/>
    <m/>
    <m/>
    <s v="Raccorderia"/>
  </r>
  <r>
    <x v="4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1"/>
    <x v="0"/>
    <n v="45316.639999999999"/>
    <n v="3797.22"/>
    <m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m/>
    <m/>
    <m/>
    <m/>
    <s v="Componenti per impianti"/>
  </r>
  <r>
    <x v="41"/>
    <x v="1"/>
    <n v="48993.49"/>
    <n v="54605.05"/>
    <m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m/>
    <m/>
    <m/>
    <m/>
    <s v="Componenti per impianti"/>
  </r>
  <r>
    <x v="41"/>
    <x v="2"/>
    <n v="418245.77"/>
    <n v="689245.46"/>
    <m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m/>
    <m/>
    <m/>
    <m/>
    <s v="Componenti per impianti"/>
  </r>
  <r>
    <x v="4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4"/>
    <n v="30391.97"/>
    <n v="70890.399999999994"/>
    <m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m/>
    <m/>
    <m/>
    <m/>
    <s v="Componenti per impianti"/>
  </r>
  <r>
    <x v="4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6"/>
    <n v="4119.12"/>
    <n v="6868.28"/>
    <m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m/>
    <m/>
    <m/>
    <m/>
    <s v="Componenti per impianti"/>
  </r>
  <r>
    <x v="41"/>
    <x v="7"/>
    <n v="58365.82"/>
    <n v="88974.15"/>
    <m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m/>
    <m/>
    <m/>
    <m/>
    <s v="Componenti per impianti"/>
  </r>
  <r>
    <x v="41"/>
    <x v="8"/>
    <n v="30570.639999999999"/>
    <n v="45314.98"/>
    <m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m/>
    <m/>
    <m/>
    <m/>
    <s v="Componenti per impianti"/>
  </r>
  <r>
    <x v="41"/>
    <x v="9"/>
    <n v="41186.82"/>
    <n v="40447.9"/>
    <m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m/>
    <m/>
    <m/>
    <m/>
    <s v="Componenti per impianti"/>
  </r>
  <r>
    <x v="41"/>
    <x v="10"/>
    <n v="20738.75"/>
    <n v="17502.43"/>
    <m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m/>
    <m/>
    <m/>
    <m/>
    <s v="Componenti per impianti"/>
  </r>
  <r>
    <x v="41"/>
    <x v="11"/>
    <n v="44943.19"/>
    <n v="68292.77"/>
    <m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m/>
    <m/>
    <m/>
    <m/>
    <s v="Componenti per impianti"/>
  </r>
  <r>
    <x v="41"/>
    <x v="12"/>
    <n v="35346.22"/>
    <n v="45635.48"/>
    <m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m/>
    <m/>
    <m/>
    <m/>
    <s v="Componenti per impianti"/>
  </r>
  <r>
    <x v="4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4"/>
    <n v="135831.82999999999"/>
    <n v="277409.75"/>
    <m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m/>
    <m/>
    <m/>
    <m/>
    <s v="Componenti per impianti"/>
  </r>
  <r>
    <x v="4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6"/>
    <n v="309543.99"/>
    <n v="421542.42"/>
    <m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m/>
    <m/>
    <m/>
    <m/>
    <s v="Componenti per impianti"/>
  </r>
  <r>
    <x v="4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1"/>
    <x v="19"/>
    <n v="0"/>
    <n v="158002.89000000001"/>
    <m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m/>
    <m/>
    <m/>
    <m/>
    <s v="Componenti per impianti"/>
  </r>
  <r>
    <x v="41"/>
    <x v="20"/>
    <n v="62809.04"/>
    <n v="102738.17"/>
    <m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m/>
    <m/>
    <m/>
    <m/>
    <s v="Componenti per impianti"/>
  </r>
  <r>
    <x v="41"/>
    <x v="21"/>
    <n v="15371.3"/>
    <n v="25976.48"/>
    <m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m/>
    <m/>
    <m/>
    <m/>
    <s v="Componenti per impianti"/>
  </r>
  <r>
    <x v="42"/>
    <x v="0"/>
    <n v="37.68"/>
    <n v="0"/>
    <m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m/>
    <m/>
    <m/>
    <m/>
    <s v="Componenti per impianti"/>
  </r>
  <r>
    <x v="4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2"/>
    <n v="32901.72"/>
    <n v="41636.89"/>
    <m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m/>
    <m/>
    <m/>
    <m/>
    <s v="Componenti per impianti"/>
  </r>
  <r>
    <x v="42"/>
    <x v="3"/>
    <n v="8078.6"/>
    <n v="7596.18"/>
    <m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m/>
    <m/>
    <m/>
    <m/>
    <s v="Componenti per impianti"/>
  </r>
  <r>
    <x v="42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6"/>
    <n v="735.9"/>
    <n v="916.5"/>
    <m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m/>
    <m/>
    <m/>
    <m/>
    <s v="Componenti per impianti"/>
  </r>
  <r>
    <x v="4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8"/>
    <n v="331.21"/>
    <n v="328.94"/>
    <m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m/>
    <m/>
    <m/>
    <m/>
    <s v="Componenti per impianti"/>
  </r>
  <r>
    <x v="4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1"/>
    <n v="4637.24"/>
    <n v="5078.58"/>
    <m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m/>
    <m/>
    <m/>
    <m/>
    <s v="Componenti per impianti"/>
  </r>
  <r>
    <x v="42"/>
    <x v="12"/>
    <n v="562.95000000000005"/>
    <n v="710.24"/>
    <m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m/>
    <m/>
    <m/>
    <m/>
    <s v="Componenti per impianti"/>
  </r>
  <r>
    <x v="42"/>
    <x v="13"/>
    <n v="485.06"/>
    <n v="2344.19"/>
    <m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m/>
    <m/>
    <m/>
    <m/>
    <s v="Componenti per impianti"/>
  </r>
  <r>
    <x v="42"/>
    <x v="14"/>
    <n v="35871.620000000003"/>
    <n v="38299.379999999997"/>
    <m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m/>
    <m/>
    <m/>
    <m/>
    <s v="Componenti per impianti"/>
  </r>
  <r>
    <x v="42"/>
    <x v="15"/>
    <n v="4487.28"/>
    <n v="5896.72"/>
    <m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m/>
    <m/>
    <m/>
    <m/>
    <s v="Componenti per impianti"/>
  </r>
  <r>
    <x v="42"/>
    <x v="16"/>
    <n v="26529.29"/>
    <n v="24216.76"/>
    <m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m/>
    <m/>
    <m/>
    <m/>
    <s v="Componenti per impianti"/>
  </r>
  <r>
    <x v="4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2"/>
    <x v="20"/>
    <n v="11418.71"/>
    <n v="13007.8"/>
    <m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m/>
    <m/>
    <m/>
    <m/>
    <s v="Componenti per impianti"/>
  </r>
  <r>
    <x v="4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43"/>
    <x v="0"/>
    <n v="8475.9"/>
    <n v="10819.68"/>
    <m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m/>
    <m/>
    <m/>
    <m/>
    <s v="Radiatori"/>
  </r>
  <r>
    <x v="43"/>
    <x v="1"/>
    <n v="14740.68"/>
    <n v="11634.2"/>
    <m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m/>
    <m/>
    <m/>
    <m/>
    <s v="Radiatori"/>
  </r>
  <r>
    <x v="4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3"/>
    <n v="4477.5"/>
    <n v="502.71"/>
    <m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m/>
    <m/>
    <m/>
    <m/>
    <s v="Radiatori"/>
  </r>
  <r>
    <x v="43"/>
    <x v="4"/>
    <n v="16814.669999999998"/>
    <n v="31032.54"/>
    <m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m/>
    <m/>
    <m/>
    <m/>
    <s v="Radiatori"/>
  </r>
  <r>
    <x v="43"/>
    <x v="5"/>
    <n v="4059.23"/>
    <n v="3240.16"/>
    <m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m/>
    <m/>
    <m/>
    <m/>
    <s v="Radiatori"/>
  </r>
  <r>
    <x v="43"/>
    <x v="6"/>
    <n v="4767.78"/>
    <n v="2501.48"/>
    <m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m/>
    <m/>
    <m/>
    <m/>
    <s v="Radiatori"/>
  </r>
  <r>
    <x v="43"/>
    <x v="7"/>
    <n v="2534.96"/>
    <n v="5749.44"/>
    <m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m/>
    <m/>
    <m/>
    <m/>
    <s v="Radiatori"/>
  </r>
  <r>
    <x v="43"/>
    <x v="8"/>
    <n v="10709.71"/>
    <n v="14096.88"/>
    <m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m/>
    <m/>
    <m/>
    <m/>
    <s v="Radiatori"/>
  </r>
  <r>
    <x v="43"/>
    <x v="9"/>
    <n v="26303.599999999999"/>
    <n v="23106.07"/>
    <m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m/>
    <m/>
    <m/>
    <m/>
    <s v="Radiatori"/>
  </r>
  <r>
    <x v="43"/>
    <x v="10"/>
    <n v="8606.34"/>
    <n v="3817.9299999999994"/>
    <m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m/>
    <m/>
    <m/>
    <m/>
    <s v="Radiatori"/>
  </r>
  <r>
    <x v="43"/>
    <x v="11"/>
    <n v="395.58"/>
    <n v="1754.5499999999997"/>
    <m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m/>
    <m/>
    <m/>
    <m/>
    <s v="Radiatori"/>
  </r>
  <r>
    <x v="4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13"/>
    <n v="207.71"/>
    <n v="555.12"/>
    <m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m/>
    <m/>
    <m/>
    <m/>
    <s v="Radiatori"/>
  </r>
  <r>
    <x v="43"/>
    <x v="14"/>
    <n v="46243.39"/>
    <n v="67903.8"/>
    <m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m/>
    <m/>
    <m/>
    <m/>
    <s v="Radiatori"/>
  </r>
  <r>
    <x v="43"/>
    <x v="15"/>
    <n v="1975.52"/>
    <n v="4089.44"/>
    <m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m/>
    <m/>
    <m/>
    <m/>
    <s v="Radiatori"/>
  </r>
  <r>
    <x v="43"/>
    <x v="16"/>
    <n v="178625.57"/>
    <n v="153409.79"/>
    <m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m/>
    <m/>
    <m/>
    <m/>
    <s v="Radiatori"/>
  </r>
  <r>
    <x v="43"/>
    <x v="17"/>
    <n v="22929.86"/>
    <n v="22980.2"/>
    <m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m/>
    <m/>
    <m/>
    <m/>
    <s v="Radiatori"/>
  </r>
  <r>
    <x v="4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diatori"/>
  </r>
  <r>
    <x v="43"/>
    <x v="19"/>
    <n v="51235.47"/>
    <n v="73256"/>
    <m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m/>
    <m/>
    <m/>
    <m/>
    <s v="Radiatori"/>
  </r>
  <r>
    <x v="43"/>
    <x v="20"/>
    <n v="73848.23"/>
    <n v="75846.05"/>
    <m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m/>
    <m/>
    <m/>
    <m/>
    <s v="Radiatori"/>
  </r>
  <r>
    <x v="43"/>
    <x v="21"/>
    <n v="13449.39"/>
    <n v="27622.79"/>
    <m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m/>
    <m/>
    <m/>
    <m/>
    <s v="Radiatori"/>
  </r>
  <r>
    <x v="4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3"/>
    <n v="1009.77"/>
    <n v="756.4"/>
    <m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m/>
    <m/>
    <m/>
    <m/>
    <s v="Colle"/>
  </r>
  <r>
    <x v="4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7"/>
    <n v="424.78"/>
    <n v="646.74"/>
    <m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m/>
    <m/>
    <m/>
    <m/>
    <s v="Colle"/>
  </r>
  <r>
    <x v="4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lle"/>
  </r>
  <r>
    <x v="44"/>
    <x v="20"/>
    <n v="0"/>
    <n v="1383.04"/>
    <m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m/>
    <m/>
    <m/>
    <m/>
    <s v="Colle"/>
  </r>
  <r>
    <x v="44"/>
    <x v="21"/>
    <n v="1414.87"/>
    <n v="834.57"/>
    <m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m/>
    <m/>
    <m/>
    <m/>
    <s v="Colle"/>
  </r>
  <r>
    <x v="4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3"/>
    <n v="6558.82"/>
    <n v="7744.3099999999995"/>
    <m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m/>
    <m/>
    <m/>
    <m/>
    <s v="Rubinetteria"/>
  </r>
  <r>
    <x v="45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7"/>
    <n v="838.3"/>
    <n v="0"/>
    <m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m/>
    <m/>
    <m/>
    <m/>
    <s v="Rubinetteria"/>
  </r>
  <r>
    <x v="45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9"/>
    <n v="10241.990000000003"/>
    <n v="16016.950000000003"/>
    <m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m/>
    <m/>
    <m/>
    <m/>
    <s v="Rubinetteria"/>
  </r>
  <r>
    <x v="45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1"/>
    <n v="316.64999999999998"/>
    <n v="339.08"/>
    <m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m/>
    <m/>
    <m/>
    <m/>
    <s v="Rubinetteria"/>
  </r>
  <r>
    <x v="45"/>
    <x v="12"/>
    <n v="114.52"/>
    <n v="1385.99"/>
    <m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m/>
    <m/>
    <m/>
    <m/>
    <s v="Rubinetteria"/>
  </r>
  <r>
    <x v="45"/>
    <x v="13"/>
    <n v="39586.410000000003"/>
    <n v="124485.80000000002"/>
    <m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m/>
    <m/>
    <m/>
    <m/>
    <s v="Rubinetteria"/>
  </r>
  <r>
    <x v="45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6"/>
    <n v="69199.34"/>
    <n v="86667.16"/>
    <m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m/>
    <m/>
    <m/>
    <m/>
    <s v="Rubinetteria"/>
  </r>
  <r>
    <x v="45"/>
    <x v="17"/>
    <n v="35923.770000000004"/>
    <n v="15567.14"/>
    <m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m/>
    <m/>
    <m/>
    <m/>
    <s v="Rubinetteria"/>
  </r>
  <r>
    <x v="4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45"/>
    <x v="21"/>
    <n v="19918.79"/>
    <n v="8522.7500000000018"/>
    <m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m/>
    <m/>
    <m/>
    <m/>
    <s v="Rubinetteria"/>
  </r>
  <r>
    <x v="4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"/>
    <n v="0"/>
    <n v="664"/>
    <m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2"/>
    <n v="8275"/>
    <n v="12070"/>
    <m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m/>
    <m/>
    <m/>
    <m/>
    <s v="Saldature"/>
  </r>
  <r>
    <x v="4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0"/>
    <n v="0"/>
    <n v="3426"/>
    <m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m/>
    <m/>
    <m/>
    <m/>
    <s v="Saldature"/>
  </r>
  <r>
    <x v="4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4"/>
    <n v="4123"/>
    <n v="4580"/>
    <m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m/>
    <m/>
    <m/>
    <m/>
    <s v="Saldature"/>
  </r>
  <r>
    <x v="4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18"/>
    <n v="2445"/>
    <n v="213"/>
    <m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m/>
    <m/>
    <m/>
    <m/>
    <s v="Saldature"/>
  </r>
  <r>
    <x v="46"/>
    <x v="19"/>
    <n v="5458"/>
    <n v="9536"/>
    <m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m/>
    <m/>
    <m/>
    <m/>
    <s v="Saldature"/>
  </r>
  <r>
    <x v="4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aldature"/>
  </r>
  <r>
    <x v="47"/>
    <x v="0"/>
    <n v="21666.41"/>
    <n v="55313.66"/>
    <m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m/>
    <m/>
    <m/>
    <m/>
    <s v="Climatizzazione"/>
  </r>
  <r>
    <x v="47"/>
    <x v="1"/>
    <n v="13306.89"/>
    <n v="23937.72"/>
    <m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m/>
    <m/>
    <m/>
    <m/>
    <s v="Climatizzazione"/>
  </r>
  <r>
    <x v="47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7"/>
    <n v="11237.52"/>
    <n v="31438.65"/>
    <m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m/>
    <m/>
    <m/>
    <m/>
    <s v="Climatizzazione"/>
  </r>
  <r>
    <x v="47"/>
    <x v="8"/>
    <n v="0"/>
    <n v="83344.56"/>
    <m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m/>
    <m/>
    <m/>
    <m/>
    <s v="Climatizzazione"/>
  </r>
  <r>
    <x v="47"/>
    <x v="9"/>
    <n v="105948.79"/>
    <n v="109596.42"/>
    <m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m/>
    <m/>
    <m/>
    <m/>
    <s v="Climatizzazione"/>
  </r>
  <r>
    <x v="47"/>
    <x v="10"/>
    <n v="51778.559999999998"/>
    <n v="86313.32"/>
    <m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m/>
    <m/>
    <m/>
    <m/>
    <s v="Climatizzazione"/>
  </r>
  <r>
    <x v="47"/>
    <x v="11"/>
    <n v="31540.33"/>
    <n v="41822.22"/>
    <m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m/>
    <m/>
    <m/>
    <m/>
    <s v="Climatizzazione"/>
  </r>
  <r>
    <x v="47"/>
    <x v="12"/>
    <n v="103521.06"/>
    <n v="40019.760000000002"/>
    <m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m/>
    <m/>
    <m/>
    <m/>
    <s v="Climatizzazione"/>
  </r>
  <r>
    <x v="47"/>
    <x v="13"/>
    <n v="42062.99"/>
    <n v="18452.07"/>
    <m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m/>
    <m/>
    <m/>
    <m/>
    <s v="Climatizzazione"/>
  </r>
  <r>
    <x v="47"/>
    <x v="14"/>
    <n v="51747.759999999995"/>
    <n v="145815.10999999999"/>
    <m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m/>
    <m/>
    <m/>
    <m/>
    <s v="Climatizzazione"/>
  </r>
  <r>
    <x v="4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6"/>
    <n v="83385.539999999994"/>
    <n v="301894.46999999997"/>
    <m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m/>
    <m/>
    <m/>
    <m/>
    <s v="Climatizzazione"/>
  </r>
  <r>
    <x v="4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19"/>
    <n v="0"/>
    <n v="942.08000000000175"/>
    <m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m/>
    <m/>
    <m/>
    <m/>
    <s v="Climatizzazione"/>
  </r>
  <r>
    <x v="4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47"/>
    <x v="21"/>
    <n v="0"/>
    <n v="160772.98000000001"/>
    <m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m/>
    <m/>
    <m/>
    <m/>
    <s v="Climatizzazione"/>
  </r>
  <r>
    <x v="4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"/>
    <n v="636"/>
    <n v="0"/>
    <m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4"/>
    <n v="0"/>
    <n v="4984"/>
    <m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m/>
    <m/>
    <m/>
    <m/>
    <s v="Raccorderia"/>
  </r>
  <r>
    <x v="48"/>
    <x v="5"/>
    <n v="1545"/>
    <n v="4142"/>
    <m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m/>
    <m/>
    <m/>
    <m/>
    <s v="Raccorderia"/>
  </r>
  <r>
    <x v="4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7"/>
    <n v="10031"/>
    <n v="259"/>
    <m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m/>
    <m/>
    <m/>
    <m/>
    <s v="Raccorderia"/>
  </r>
  <r>
    <x v="48"/>
    <x v="8"/>
    <n v="41957"/>
    <n v="41116"/>
    <m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m/>
    <m/>
    <m/>
    <m/>
    <s v="Raccorderia"/>
  </r>
  <r>
    <x v="48"/>
    <x v="9"/>
    <n v="7180"/>
    <n v="4915"/>
    <m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m/>
    <m/>
    <m/>
    <m/>
    <s v="Raccorderia"/>
  </r>
  <r>
    <x v="48"/>
    <x v="10"/>
    <n v="7895"/>
    <n v="17758"/>
    <m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m/>
    <m/>
    <m/>
    <m/>
    <s v="Raccorderia"/>
  </r>
  <r>
    <x v="48"/>
    <x v="11"/>
    <n v="35040"/>
    <n v="53562"/>
    <m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m/>
    <m/>
    <m/>
    <m/>
    <s v="Raccorderia"/>
  </r>
  <r>
    <x v="48"/>
    <x v="12"/>
    <n v="23249"/>
    <n v="49031"/>
    <m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m/>
    <m/>
    <m/>
    <m/>
    <s v="Raccorderia"/>
  </r>
  <r>
    <x v="48"/>
    <x v="13"/>
    <n v="10912"/>
    <n v="42812"/>
    <m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m/>
    <m/>
    <m/>
    <m/>
    <s v="Raccorderia"/>
  </r>
  <r>
    <x v="48"/>
    <x v="14"/>
    <n v="158006"/>
    <n v="175881"/>
    <m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m/>
    <m/>
    <m/>
    <m/>
    <s v="Raccorderia"/>
  </r>
  <r>
    <x v="48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6"/>
    <n v="75767"/>
    <n v="89419"/>
    <m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m/>
    <m/>
    <m/>
    <m/>
    <s v="Raccorderia"/>
  </r>
  <r>
    <x v="48"/>
    <x v="17"/>
    <n v="707"/>
    <n v="3870"/>
    <m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m/>
    <m/>
    <m/>
    <m/>
    <s v="Raccorderia"/>
  </r>
  <r>
    <x v="4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48"/>
    <x v="19"/>
    <n v="21702"/>
    <n v="82670"/>
    <m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m/>
    <m/>
    <m/>
    <m/>
    <s v="Raccorderia"/>
  </r>
  <r>
    <x v="48"/>
    <x v="20"/>
    <n v="44548"/>
    <n v="60063"/>
    <m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m/>
    <m/>
    <m/>
    <m/>
    <s v="Raccorderia"/>
  </r>
  <r>
    <x v="48"/>
    <x v="21"/>
    <n v="36610"/>
    <n v="58854"/>
    <m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m/>
    <m/>
    <m/>
    <m/>
    <s v="Raccorderia"/>
  </r>
  <r>
    <x v="4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"/>
    <n v="9136.8700000000008"/>
    <n v="14691.09"/>
    <m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m/>
    <m/>
    <m/>
    <m/>
    <s v="Ceramiche"/>
  </r>
  <r>
    <x v="49"/>
    <x v="2"/>
    <n v="88582.24"/>
    <n v="118404.16"/>
    <m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m/>
    <m/>
    <m/>
    <m/>
    <s v="Ceramiche"/>
  </r>
  <r>
    <x v="49"/>
    <x v="3"/>
    <n v="13587.9"/>
    <n v="13887.38"/>
    <m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m/>
    <m/>
    <m/>
    <m/>
    <s v="Ceramiche"/>
  </r>
  <r>
    <x v="49"/>
    <x v="4"/>
    <n v="1494.85"/>
    <n v="6625.75"/>
    <m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m/>
    <m/>
    <m/>
    <m/>
    <s v="Ceramiche"/>
  </r>
  <r>
    <x v="4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6"/>
    <n v="5080.3599999999997"/>
    <n v="11600.04"/>
    <m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m/>
    <m/>
    <m/>
    <m/>
    <s v="Ceramiche"/>
  </r>
  <r>
    <x v="4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2"/>
    <n v="1327.32"/>
    <n v="309.7"/>
    <m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m/>
    <m/>
    <m/>
    <m/>
    <s v="Ceramiche"/>
  </r>
  <r>
    <x v="49"/>
    <x v="13"/>
    <n v="111612.06"/>
    <n v="121059.66"/>
    <m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m/>
    <m/>
    <m/>
    <m/>
    <s v="Ceramiche"/>
  </r>
  <r>
    <x v="4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5"/>
    <n v="3341.12"/>
    <n v="4600.8999999999996"/>
    <m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m/>
    <m/>
    <m/>
    <m/>
    <s v="Ceramiche"/>
  </r>
  <r>
    <x v="4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7"/>
    <n v="22396.85"/>
    <n v="23041.49"/>
    <m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m/>
    <m/>
    <m/>
    <m/>
    <s v="Ceramiche"/>
  </r>
  <r>
    <x v="4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eramiche"/>
  </r>
  <r>
    <x v="49"/>
    <x v="20"/>
    <n v="12963.81"/>
    <n v="9587.34"/>
    <m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m/>
    <m/>
    <m/>
    <m/>
    <s v="Ceramiche"/>
  </r>
  <r>
    <x v="49"/>
    <x v="21"/>
    <n v="4736.26"/>
    <n v="5614.66"/>
    <m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m/>
    <m/>
    <m/>
    <m/>
    <s v="Ceramiche"/>
  </r>
  <r>
    <x v="50"/>
    <x v="0"/>
    <n v="38074.83"/>
    <n v="135295.29"/>
    <m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m/>
    <m/>
    <m/>
    <m/>
    <s v="Caldaie"/>
  </r>
  <r>
    <x v="5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2"/>
    <n v="463633.44"/>
    <n v="889286.39"/>
    <m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m/>
    <m/>
    <m/>
    <m/>
    <s v="Caldaie"/>
  </r>
  <r>
    <x v="50"/>
    <x v="3"/>
    <n v="62762"/>
    <n v="55828.38"/>
    <m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m/>
    <m/>
    <m/>
    <m/>
    <s v="Caldaie"/>
  </r>
  <r>
    <x v="5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5"/>
    <n v="10536.59"/>
    <n v="46004.91"/>
    <m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m/>
    <m/>
    <m/>
    <m/>
    <s v="Caldaie"/>
  </r>
  <r>
    <x v="50"/>
    <x v="6"/>
    <n v="3846.69"/>
    <n v="0"/>
    <m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7"/>
    <n v="27102.65"/>
    <n v="62633.11"/>
    <m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m/>
    <m/>
    <m/>
    <m/>
    <s v="Caldaie"/>
  </r>
  <r>
    <x v="50"/>
    <x v="8"/>
    <n v="18433"/>
    <n v="54271.39"/>
    <m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m/>
    <m/>
    <m/>
    <m/>
    <s v="Caldaie"/>
  </r>
  <r>
    <x v="5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0"/>
    <n v="109965.23"/>
    <n v="164407.71"/>
    <m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m/>
    <m/>
    <m/>
    <m/>
    <s v="Caldaie"/>
  </r>
  <r>
    <x v="50"/>
    <x v="11"/>
    <n v="162879.39000000001"/>
    <n v="244992.27"/>
    <m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m/>
    <m/>
    <m/>
    <m/>
    <s v="Caldaie"/>
  </r>
  <r>
    <x v="50"/>
    <x v="12"/>
    <n v="75701.63"/>
    <n v="127774.55"/>
    <m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m/>
    <m/>
    <m/>
    <m/>
    <s v="Caldaie"/>
  </r>
  <r>
    <x v="50"/>
    <x v="13"/>
    <n v="8335.7099999999991"/>
    <n v="15987.45"/>
    <m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m/>
    <m/>
    <m/>
    <m/>
    <s v="Caldaie"/>
  </r>
  <r>
    <x v="50"/>
    <x v="14"/>
    <n v="414459.51"/>
    <n v="744358.82"/>
    <m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m/>
    <m/>
    <m/>
    <m/>
    <s v="Caldaie"/>
  </r>
  <r>
    <x v="50"/>
    <x v="15"/>
    <n v="19875"/>
    <n v="11973.6"/>
    <m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m/>
    <m/>
    <m/>
    <m/>
    <s v="Caldaie"/>
  </r>
  <r>
    <x v="50"/>
    <x v="16"/>
    <n v="0"/>
    <n v="531219.80000000005"/>
    <m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m/>
    <m/>
    <m/>
    <m/>
    <s v="Caldaie"/>
  </r>
  <r>
    <x v="5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19"/>
    <n v="12460"/>
    <n v="53628.2"/>
    <m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m/>
    <m/>
    <m/>
    <m/>
    <s v="Caldaie"/>
  </r>
  <r>
    <x v="5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aldaie"/>
  </r>
  <r>
    <x v="5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2"/>
    <n v="471"/>
    <n v="0"/>
    <m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m/>
    <m/>
    <m/>
    <m/>
    <s v="Stufe a gas"/>
  </r>
  <r>
    <x v="5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5"/>
    <n v="0"/>
    <n v="3479.68"/>
    <m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m/>
    <m/>
    <m/>
    <m/>
    <s v="Stufe a gas"/>
  </r>
  <r>
    <x v="5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9"/>
    <n v="1144"/>
    <n v="2874"/>
    <m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4"/>
    <n v="2236"/>
    <n v="6823"/>
    <m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m/>
    <m/>
    <m/>
    <m/>
    <s v="Stufe a gas"/>
  </r>
  <r>
    <x v="5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6"/>
    <n v="9773.3700000000008"/>
    <n v="22414.67"/>
    <m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m/>
    <m/>
    <m/>
    <m/>
    <s v="Stufe a gas"/>
  </r>
  <r>
    <x v="5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1"/>
    <x v="20"/>
    <n v="0"/>
    <n v="3366.5"/>
    <m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m/>
    <m/>
    <m/>
    <m/>
    <s v="Stufe a gas"/>
  </r>
  <r>
    <x v="5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tufe a gas"/>
  </r>
  <r>
    <x v="52"/>
    <x v="0"/>
    <n v="0"/>
    <n v="1039.17"/>
    <m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m/>
    <m/>
    <m/>
    <m/>
    <s v="Valvole"/>
  </r>
  <r>
    <x v="5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2"/>
    <n v="12216.199999999999"/>
    <n v="17173.53"/>
    <m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m/>
    <m/>
    <m/>
    <m/>
    <s v="Valvole"/>
  </r>
  <r>
    <x v="5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4"/>
    <n v="31434.539999999997"/>
    <n v="58064.44"/>
    <m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m/>
    <m/>
    <m/>
    <m/>
    <s v="Valvole"/>
  </r>
  <r>
    <x v="52"/>
    <x v="5"/>
    <n v="2142"/>
    <n v="5471.33"/>
    <m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m/>
    <m/>
    <m/>
    <m/>
    <s v="Valvole"/>
  </r>
  <r>
    <x v="5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8"/>
    <n v="8722.91"/>
    <n v="16599.509999999998"/>
    <m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m/>
    <m/>
    <m/>
    <m/>
    <s v="Valvole"/>
  </r>
  <r>
    <x v="5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1"/>
    <n v="1696.77"/>
    <n v="830.86"/>
    <m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m/>
    <m/>
    <m/>
    <m/>
    <s v="Valvole"/>
  </r>
  <r>
    <x v="52"/>
    <x v="12"/>
    <n v="0"/>
    <n v="2763.17"/>
    <m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m/>
    <m/>
    <m/>
    <m/>
    <s v="Valvole"/>
  </r>
  <r>
    <x v="52"/>
    <x v="13"/>
    <n v="12152.57"/>
    <n v="16675.07"/>
    <m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m/>
    <m/>
    <m/>
    <m/>
    <s v="Valvole"/>
  </r>
  <r>
    <x v="52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6"/>
    <n v="35017.549999999996"/>
    <n v="54352.9"/>
    <m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m/>
    <m/>
    <m/>
    <m/>
    <s v="Valvole"/>
  </r>
  <r>
    <x v="5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52"/>
    <x v="20"/>
    <n v="39788.200000000004"/>
    <n v="44412.55"/>
    <m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m/>
    <m/>
    <m/>
    <m/>
    <s v="Valvole"/>
  </r>
  <r>
    <x v="52"/>
    <x v="21"/>
    <n v="18230.55"/>
    <n v="38854.589999999997"/>
    <m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m/>
    <m/>
    <m/>
    <m/>
    <s v="Valvole"/>
  </r>
  <r>
    <x v="5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2"/>
    <n v="12411.98"/>
    <n v="7559.98"/>
    <m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m/>
    <m/>
    <m/>
    <m/>
    <s v="Docce e Vasche"/>
  </r>
  <r>
    <x v="5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5"/>
    <n v="4382"/>
    <n v="11074.710000000001"/>
    <m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m/>
    <m/>
    <m/>
    <m/>
    <s v="Docce e Vasche"/>
  </r>
  <r>
    <x v="5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9"/>
    <n v="3068.25"/>
    <n v="1851.2"/>
    <m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m/>
    <m/>
    <m/>
    <m/>
    <s v="Docce e Vasche"/>
  </r>
  <r>
    <x v="5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2"/>
    <n v="0"/>
    <n v="1697.28"/>
    <m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m/>
    <m/>
    <m/>
    <m/>
    <s v="Docce e Vasche"/>
  </r>
  <r>
    <x v="53"/>
    <x v="13"/>
    <n v="6595"/>
    <n v="20562.849999999999"/>
    <m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m/>
    <m/>
    <m/>
    <m/>
    <s v="Docce e Vasche"/>
  </r>
  <r>
    <x v="5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6"/>
    <n v="0"/>
    <n v="344"/>
    <m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m/>
    <m/>
    <m/>
    <m/>
    <s v="Docce e Vasche"/>
  </r>
  <r>
    <x v="53"/>
    <x v="17"/>
    <n v="6687.43"/>
    <n v="7272.69"/>
    <m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m/>
    <m/>
    <m/>
    <m/>
    <s v="Docce e Vasche"/>
  </r>
  <r>
    <x v="5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3"/>
    <x v="19"/>
    <n v="8966.65"/>
    <n v="12092.04"/>
    <m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m/>
    <m/>
    <m/>
    <m/>
    <s v="Docce e Vasche"/>
  </r>
  <r>
    <x v="53"/>
    <x v="20"/>
    <n v="13168.5"/>
    <n v="23637.5"/>
    <m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m/>
    <m/>
    <m/>
    <m/>
    <s v="Docce e Vasche"/>
  </r>
  <r>
    <x v="53"/>
    <x v="21"/>
    <n v="0"/>
    <n v="2423.33"/>
    <m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m/>
    <m/>
    <m/>
    <m/>
    <s v="Docce e Vasche"/>
  </r>
  <r>
    <x v="5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9"/>
    <n v="0"/>
    <n v="21204.13"/>
    <m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m/>
    <m/>
    <m/>
    <m/>
    <s v="Climatizzazione"/>
  </r>
  <r>
    <x v="54"/>
    <x v="10"/>
    <n v="25502.06"/>
    <n v="11168.55"/>
    <m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m/>
    <m/>
    <m/>
    <m/>
    <s v="Climatizzazione"/>
  </r>
  <r>
    <x v="5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3"/>
    <n v="15619.45"/>
    <n v="38611.369999999995"/>
    <m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m/>
    <m/>
    <m/>
    <m/>
    <s v="Climatizzazione"/>
  </r>
  <r>
    <x v="5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6"/>
    <n v="239689.19999999992"/>
    <n v="260024.11999999994"/>
    <m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m/>
    <m/>
    <m/>
    <m/>
    <s v="Climatizzazione"/>
  </r>
  <r>
    <x v="54"/>
    <x v="17"/>
    <n v="5529.79"/>
    <n v="0"/>
    <m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m/>
    <m/>
    <m/>
    <m/>
    <s v="Climatizzazione"/>
  </r>
  <r>
    <x v="5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4"/>
    <x v="19"/>
    <n v="36283.72"/>
    <n v="150514.68"/>
    <m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m/>
    <m/>
    <m/>
    <m/>
    <s v="Climatizzazione"/>
  </r>
  <r>
    <x v="54"/>
    <x v="20"/>
    <n v="332039.22999999986"/>
    <n v="265455.64000000007"/>
    <m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m/>
    <m/>
    <m/>
    <m/>
    <s v="Climatizzazione"/>
  </r>
  <r>
    <x v="5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2"/>
    <n v="38697.910000000003"/>
    <n v="39655.89"/>
    <m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m/>
    <m/>
    <m/>
    <m/>
    <s v="Isolanti"/>
  </r>
  <r>
    <x v="5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4"/>
    <n v="0"/>
    <n v="39301.759999999995"/>
    <m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m/>
    <m/>
    <m/>
    <m/>
    <s v="Isolanti"/>
  </r>
  <r>
    <x v="5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7"/>
    <n v="1280.02"/>
    <n v="678.28"/>
    <m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m/>
    <m/>
    <m/>
    <m/>
    <s v="Isolanti"/>
  </r>
  <r>
    <x v="55"/>
    <x v="8"/>
    <n v="26974.920000000002"/>
    <n v="2617.7200000000003"/>
    <m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m/>
    <m/>
    <m/>
    <m/>
    <s v="Isolanti"/>
  </r>
  <r>
    <x v="55"/>
    <x v="9"/>
    <n v="1761.46"/>
    <n v="2817.7099999999996"/>
    <m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m/>
    <m/>
    <m/>
    <m/>
    <s v="Isolanti"/>
  </r>
  <r>
    <x v="55"/>
    <x v="10"/>
    <n v="2762.2800000000007"/>
    <n v="5054.3200000000015"/>
    <m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m/>
    <m/>
    <m/>
    <m/>
    <s v="Isolanti"/>
  </r>
  <r>
    <x v="55"/>
    <x v="11"/>
    <n v="12511.269999999999"/>
    <n v="11520.31"/>
    <m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m/>
    <m/>
    <m/>
    <m/>
    <s v="Isolanti"/>
  </r>
  <r>
    <x v="55"/>
    <x v="12"/>
    <n v="6056.9899999999989"/>
    <n v="13074.009999999997"/>
    <m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m/>
    <m/>
    <m/>
    <m/>
    <s v="Isolanti"/>
  </r>
  <r>
    <x v="5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4"/>
    <n v="60796.860000000008"/>
    <n v="46770.59"/>
    <m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m/>
    <m/>
    <m/>
    <m/>
    <s v="Isolanti"/>
  </r>
  <r>
    <x v="55"/>
    <x v="15"/>
    <n v="4203.2100000000009"/>
    <n v="9504.119999999999"/>
    <m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m/>
    <m/>
    <m/>
    <m/>
    <s v="Isolanti"/>
  </r>
  <r>
    <x v="55"/>
    <x v="16"/>
    <n v="18776.5"/>
    <n v="61791.299999999988"/>
    <m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m/>
    <m/>
    <m/>
    <m/>
    <s v="Isolanti"/>
  </r>
  <r>
    <x v="5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Isolanti"/>
  </r>
  <r>
    <x v="55"/>
    <x v="20"/>
    <n v="8764.3500000000022"/>
    <n v="13113.510000000004"/>
    <m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m/>
    <m/>
    <m/>
    <m/>
    <s v="Isolanti"/>
  </r>
  <r>
    <x v="55"/>
    <x v="21"/>
    <n v="31444.59"/>
    <n v="66440.210000000006"/>
    <m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m/>
    <m/>
    <m/>
    <m/>
    <s v="Isolanti"/>
  </r>
  <r>
    <x v="5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2"/>
    <n v="2623.95"/>
    <n v="932.4"/>
    <m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m/>
    <m/>
    <m/>
    <m/>
    <s v="Docce e Vasche"/>
  </r>
  <r>
    <x v="56"/>
    <x v="3"/>
    <n v="1410.3"/>
    <n v="2755.8"/>
    <m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m/>
    <m/>
    <m/>
    <m/>
    <s v="Docce e Vasche"/>
  </r>
  <r>
    <x v="5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7"/>
    <n v="474.06"/>
    <n v="1512.89"/>
    <m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m/>
    <m/>
    <m/>
    <m/>
    <s v="Docce e Vasche"/>
  </r>
  <r>
    <x v="56"/>
    <x v="8"/>
    <n v="2013.07"/>
    <n v="7372.91"/>
    <m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m/>
    <m/>
    <m/>
    <m/>
    <s v="Docce e Vasche"/>
  </r>
  <r>
    <x v="5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0"/>
    <n v="1402.65"/>
    <n v="835.65"/>
    <m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m/>
    <m/>
    <m/>
    <m/>
    <s v="Docce e Vasche"/>
  </r>
  <r>
    <x v="5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3"/>
    <n v="46610.63"/>
    <n v="72968.649999999994"/>
    <m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m/>
    <m/>
    <m/>
    <m/>
    <s v="Docce e Vasche"/>
  </r>
  <r>
    <x v="5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6"/>
    <n v="4806.51"/>
    <n v="20451.509999999998"/>
    <m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m/>
    <m/>
    <m/>
    <m/>
    <s v="Docce e Vasche"/>
  </r>
  <r>
    <x v="5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6"/>
    <x v="20"/>
    <n v="1685.87"/>
    <n v="1311.94"/>
    <m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m/>
    <m/>
    <m/>
    <m/>
    <s v="Docce e Vasche"/>
  </r>
  <r>
    <x v="5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5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4"/>
    <n v="77849.27"/>
    <n v="86921.58"/>
    <m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m/>
    <m/>
    <m/>
    <m/>
    <s v="Climatizzazione"/>
  </r>
  <r>
    <x v="5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3"/>
    <n v="37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m/>
    <m/>
    <m/>
    <m/>
    <s v="Climatizzazione"/>
  </r>
  <r>
    <x v="57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7"/>
    <x v="20"/>
    <n v="181938.37"/>
    <n v="275779.55"/>
    <m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m/>
    <m/>
    <m/>
    <m/>
    <s v="Climatizzazione"/>
  </r>
  <r>
    <x v="57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58"/>
    <x v="0"/>
    <n v="1342.64"/>
    <n v="1111.42"/>
    <m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m/>
    <m/>
    <m/>
    <m/>
    <s v="Lavatoi"/>
  </r>
  <r>
    <x v="58"/>
    <x v="1"/>
    <n v="7873.91"/>
    <n v="6208.19"/>
    <m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m/>
    <m/>
    <m/>
    <m/>
    <s v="Lavatoi"/>
  </r>
  <r>
    <x v="5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3"/>
    <n v="664.2"/>
    <n v="785.24"/>
    <m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m/>
    <m/>
    <m/>
    <m/>
    <s v="Lavatoi"/>
  </r>
  <r>
    <x v="58"/>
    <x v="4"/>
    <n v="1365"/>
    <n v="1248.25"/>
    <m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m/>
    <m/>
    <m/>
    <m/>
    <s v="Lavatoi"/>
  </r>
  <r>
    <x v="5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8"/>
    <n v="639.29999999999995"/>
    <n v="1145.4000000000001"/>
    <m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9"/>
    <n v="3274.09"/>
    <n v="2450.6"/>
    <m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m/>
    <m/>
    <m/>
    <m/>
    <s v="Lavatoi"/>
  </r>
  <r>
    <x v="5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2"/>
    <n v="507.69"/>
    <n v="1346.1"/>
    <m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m/>
    <m/>
    <m/>
    <m/>
    <s v="Lavatoi"/>
  </r>
  <r>
    <x v="5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4"/>
    <n v="2629.4"/>
    <n v="1277.04"/>
    <m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m/>
    <m/>
    <m/>
    <m/>
    <s v="Lavatoi"/>
  </r>
  <r>
    <x v="5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6"/>
    <n v="1106.48"/>
    <n v="6596"/>
    <m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m/>
    <m/>
    <m/>
    <m/>
    <s v="Lavatoi"/>
  </r>
  <r>
    <x v="58"/>
    <x v="17"/>
    <n v="632.21"/>
    <n v="532.84"/>
    <m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m/>
    <m/>
    <m/>
    <m/>
    <s v="Lavatoi"/>
  </r>
  <r>
    <x v="5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8"/>
    <x v="20"/>
    <n v="5981.22"/>
    <n v="4073.5"/>
    <m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m/>
    <m/>
    <m/>
    <m/>
    <s v="Lavatoi"/>
  </r>
  <r>
    <x v="5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Lavatoi"/>
  </r>
  <r>
    <x v="59"/>
    <x v="0"/>
    <n v="0"/>
    <n v="584.94000000000005"/>
    <m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2"/>
    <n v="54697.21"/>
    <n v="67755.25"/>
    <m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m/>
    <m/>
    <m/>
    <m/>
    <s v="Flessibili"/>
  </r>
  <r>
    <x v="59"/>
    <x v="3"/>
    <n v="2540.7199999999998"/>
    <n v="1665.58"/>
    <m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m/>
    <m/>
    <m/>
    <m/>
    <s v="Flessibili"/>
  </r>
  <r>
    <x v="59"/>
    <x v="4"/>
    <n v="7394.46"/>
    <n v="8468.0400000000009"/>
    <m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m/>
    <m/>
    <m/>
    <m/>
    <s v="Flessibili"/>
  </r>
  <r>
    <x v="5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7"/>
    <n v="2990.24"/>
    <n v="4747.2299999999996"/>
    <m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m/>
    <m/>
    <m/>
    <m/>
    <s v="Flessibili"/>
  </r>
  <r>
    <x v="59"/>
    <x v="8"/>
    <n v="17518.14"/>
    <n v="16975.849999999999"/>
    <m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m/>
    <m/>
    <m/>
    <m/>
    <s v="Flessibili"/>
  </r>
  <r>
    <x v="59"/>
    <x v="9"/>
    <n v="0"/>
    <n v="2908.2"/>
    <m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m/>
    <m/>
    <m/>
    <m/>
    <s v="Flessibili"/>
  </r>
  <r>
    <x v="59"/>
    <x v="10"/>
    <n v="0"/>
    <n v="0"/>
    <m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1"/>
    <n v="6075.16"/>
    <n v="11721.42"/>
    <m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m/>
    <m/>
    <m/>
    <m/>
    <s v="Flessibili"/>
  </r>
  <r>
    <x v="59"/>
    <x v="12"/>
    <n v="2354.2399999999998"/>
    <n v="2934"/>
    <m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m/>
    <m/>
    <m/>
    <m/>
    <s v="Flessibili"/>
  </r>
  <r>
    <x v="59"/>
    <x v="13"/>
    <n v="0"/>
    <n v="4405.1099999999997"/>
    <m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m/>
    <m/>
    <m/>
    <m/>
    <s v="Flessibili"/>
  </r>
  <r>
    <x v="59"/>
    <x v="14"/>
    <n v="25345.360000000001"/>
    <n v="16372.95"/>
    <m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m/>
    <m/>
    <m/>
    <m/>
    <s v="Flessibili"/>
  </r>
  <r>
    <x v="59"/>
    <x v="15"/>
    <n v="516.63"/>
    <n v="1746.0600000000002"/>
    <m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m/>
    <m/>
    <m/>
    <m/>
    <s v="Flessibili"/>
  </r>
  <r>
    <x v="59"/>
    <x v="16"/>
    <n v="40652.1"/>
    <n v="58105"/>
    <m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m/>
    <m/>
    <m/>
    <m/>
    <s v="Flessibili"/>
  </r>
  <r>
    <x v="59"/>
    <x v="17"/>
    <n v="0"/>
    <n v="6625.04"/>
    <m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m/>
    <m/>
    <m/>
    <m/>
    <s v="Flessibili"/>
  </r>
  <r>
    <x v="5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lessibili"/>
  </r>
  <r>
    <x v="59"/>
    <x v="20"/>
    <n v="0"/>
    <n v="358.6"/>
    <m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m/>
    <m/>
    <m/>
    <m/>
    <s v="Flessibili"/>
  </r>
  <r>
    <x v="59"/>
    <x v="21"/>
    <n v="3227.19"/>
    <n v="4743.97"/>
    <m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m/>
    <m/>
    <m/>
    <m/>
    <s v="Flessibili"/>
  </r>
  <r>
    <x v="60"/>
    <x v="0"/>
    <n v="12303.47"/>
    <n v="32684.32"/>
    <m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m/>
    <m/>
    <m/>
    <m/>
    <s v="Docce e Vasche"/>
  </r>
  <r>
    <x v="60"/>
    <x v="1"/>
    <n v="18860.21"/>
    <n v="19016.150000000001"/>
    <m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m/>
    <m/>
    <m/>
    <m/>
    <s v="Docce e Vasche"/>
  </r>
  <r>
    <x v="60"/>
    <x v="2"/>
    <n v="3084"/>
    <n v="9386.06"/>
    <m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m/>
    <m/>
    <m/>
    <m/>
    <s v="Docce e Vasche"/>
  </r>
  <r>
    <x v="60"/>
    <x v="3"/>
    <n v="29550.19"/>
    <n v="25557.14"/>
    <m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m/>
    <m/>
    <m/>
    <m/>
    <s v="Docce e Vasche"/>
  </r>
  <r>
    <x v="60"/>
    <x v="4"/>
    <n v="9774.11"/>
    <n v="7530.2"/>
    <m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m/>
    <m/>
    <m/>
    <m/>
    <s v="Docce e Vasche"/>
  </r>
  <r>
    <x v="6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7"/>
    <n v="32644.7"/>
    <n v="54144.79"/>
    <m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m/>
    <m/>
    <m/>
    <m/>
    <s v="Docce e Vasche"/>
  </r>
  <r>
    <x v="60"/>
    <x v="8"/>
    <n v="4954.08"/>
    <n v="4807.37"/>
    <m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m/>
    <m/>
    <m/>
    <m/>
    <s v="Docce e Vasche"/>
  </r>
  <r>
    <x v="6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0"/>
    <n v="63016.54"/>
    <n v="74289.55"/>
    <m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m/>
    <m/>
    <m/>
    <m/>
    <s v="Docce e Vasche"/>
  </r>
  <r>
    <x v="60"/>
    <x v="11"/>
    <n v="19287.71"/>
    <n v="23203.31"/>
    <m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m/>
    <m/>
    <m/>
    <m/>
    <s v="Docce e Vasche"/>
  </r>
  <r>
    <x v="60"/>
    <x v="12"/>
    <n v="18988.61"/>
    <n v="25738.639999999999"/>
    <m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m/>
    <m/>
    <m/>
    <m/>
    <s v="Docce e Vasche"/>
  </r>
  <r>
    <x v="60"/>
    <x v="13"/>
    <n v="0"/>
    <n v="2842.92"/>
    <m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4"/>
    <n v="86958.88"/>
    <n v="82595.490000000005"/>
    <m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m/>
    <m/>
    <m/>
    <m/>
    <s v="Docce e Vasche"/>
  </r>
  <r>
    <x v="60"/>
    <x v="15"/>
    <n v="26513.41"/>
    <n v="38514.99"/>
    <m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m/>
    <m/>
    <m/>
    <m/>
    <s v="Docce e Vasche"/>
  </r>
  <r>
    <x v="60"/>
    <x v="16"/>
    <n v="80409.87"/>
    <n v="135520.68"/>
    <m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m/>
    <m/>
    <m/>
    <m/>
    <s v="Docce e Vasche"/>
  </r>
  <r>
    <x v="60"/>
    <x v="17"/>
    <n v="1694.86"/>
    <n v="503.71"/>
    <m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m/>
    <m/>
    <m/>
    <m/>
    <s v="Docce e Vasche"/>
  </r>
  <r>
    <x v="6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60"/>
    <x v="19"/>
    <n v="0"/>
    <n v="4694.8100000000004"/>
    <m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m/>
    <m/>
    <m/>
    <m/>
    <s v="Docce e Vasche"/>
  </r>
  <r>
    <x v="60"/>
    <x v="20"/>
    <n v="37996.39"/>
    <n v="46023.44"/>
    <m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m/>
    <m/>
    <m/>
    <m/>
    <s v="Docce e Vasche"/>
  </r>
  <r>
    <x v="60"/>
    <x v="21"/>
    <n v="0"/>
    <n v="1544"/>
    <m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m/>
    <m/>
    <m/>
    <m/>
    <s v="Docce e Vasche"/>
  </r>
  <r>
    <x v="6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"/>
    <n v="3443"/>
    <n v="0"/>
    <m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m/>
    <m/>
    <m/>
    <m/>
    <s v="Ventilazione"/>
  </r>
  <r>
    <x v="61"/>
    <x v="2"/>
    <n v="12162"/>
    <n v="39301"/>
    <m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m/>
    <m/>
    <m/>
    <m/>
    <s v="Ventilazione"/>
  </r>
  <r>
    <x v="61"/>
    <x v="3"/>
    <n v="2648"/>
    <n v="10180"/>
    <m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m/>
    <m/>
    <m/>
    <m/>
    <s v="Ventilazione"/>
  </r>
  <r>
    <x v="6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5"/>
    <n v="1037"/>
    <n v="2819"/>
    <m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6"/>
    <n v="0"/>
    <n v="0"/>
    <m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7"/>
    <n v="2947"/>
    <n v="2370"/>
    <m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m/>
    <m/>
    <m/>
    <m/>
    <s v="Ventilazione"/>
  </r>
  <r>
    <x v="6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9"/>
    <n v="29993"/>
    <n v="14335"/>
    <m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m/>
    <m/>
    <m/>
    <m/>
    <s v="Ventilazione"/>
  </r>
  <r>
    <x v="6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1"/>
    <n v="1579"/>
    <n v="1206"/>
    <m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m/>
    <m/>
    <m/>
    <m/>
    <s v="Ventilazione"/>
  </r>
  <r>
    <x v="61"/>
    <x v="12"/>
    <n v="-21"/>
    <n v="0"/>
    <m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m/>
    <m/>
    <m/>
    <m/>
    <s v="Ventilazione"/>
  </r>
  <r>
    <x v="61"/>
    <x v="13"/>
    <n v="16756"/>
    <n v="69095"/>
    <m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m/>
    <m/>
    <m/>
    <m/>
    <s v="Ventilazione"/>
  </r>
  <r>
    <x v="61"/>
    <x v="14"/>
    <n v="19530"/>
    <n v="4231"/>
    <m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m/>
    <m/>
    <m/>
    <m/>
    <s v="Ventilazione"/>
  </r>
  <r>
    <x v="61"/>
    <x v="15"/>
    <n v="2670"/>
    <n v="2232"/>
    <m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m/>
    <m/>
    <m/>
    <m/>
    <s v="Ventilazione"/>
  </r>
  <r>
    <x v="61"/>
    <x v="16"/>
    <n v="36774"/>
    <n v="8542"/>
    <m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m/>
    <m/>
    <m/>
    <m/>
    <s v="Ventilazione"/>
  </r>
  <r>
    <x v="61"/>
    <x v="17"/>
    <n v="287"/>
    <n v="0"/>
    <m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19"/>
    <n v="13702"/>
    <n v="11488"/>
    <m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m/>
    <m/>
    <m/>
    <m/>
    <s v="Ventilazione"/>
  </r>
  <r>
    <x v="61"/>
    <x v="20"/>
    <n v="0"/>
    <n v="801"/>
    <m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61"/>
    <x v="21"/>
    <n v="6110"/>
    <n v="20278"/>
    <m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m/>
    <m/>
    <m/>
    <m/>
    <s v="Ventilazione"/>
  </r>
  <r>
    <x v="6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"/>
    <n v="122740.35"/>
    <n v="269094.73"/>
    <m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m/>
    <m/>
    <m/>
    <m/>
    <s v="Climatizzazione"/>
  </r>
  <r>
    <x v="6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4"/>
    <n v="1587.01"/>
    <n v="0"/>
    <m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m/>
    <m/>
    <m/>
    <m/>
    <s v="Climatizzazione"/>
  </r>
  <r>
    <x v="6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7"/>
    <n v="123660.91"/>
    <n v="318823.28999999998"/>
    <m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m/>
    <m/>
    <m/>
    <m/>
    <s v="Climatizzazione"/>
  </r>
  <r>
    <x v="62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4"/>
    <n v="207057.85"/>
    <n v="295359.74"/>
    <m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m/>
    <m/>
    <m/>
    <m/>
    <s v="Climatizzazione"/>
  </r>
  <r>
    <x v="6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6"/>
    <n v="0"/>
    <n v="33614.160000000003"/>
    <m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m/>
    <m/>
    <m/>
    <m/>
    <s v="Climatizzazione"/>
  </r>
  <r>
    <x v="6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limatizzazione"/>
  </r>
  <r>
    <x v="62"/>
    <x v="21"/>
    <n v="-455.11999999999932"/>
    <n v="12198.61"/>
    <m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m/>
    <m/>
    <m/>
    <m/>
    <s v="Climatizzazione"/>
  </r>
  <r>
    <x v="6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"/>
    <n v="1914.98"/>
    <n v="752.78"/>
    <m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m/>
    <m/>
    <m/>
    <m/>
    <s v="Rubinetteria"/>
  </r>
  <r>
    <x v="6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3"/>
    <n v="224.69"/>
    <n v="0"/>
    <m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m/>
    <m/>
    <m/>
    <m/>
    <s v="Rubinetteria"/>
  </r>
  <r>
    <x v="6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9"/>
    <n v="6972.66"/>
    <n v="5706.14"/>
    <m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m/>
    <m/>
    <m/>
    <m/>
    <s v="Rubinetteria"/>
  </r>
  <r>
    <x v="63"/>
    <x v="10"/>
    <n v="48.18"/>
    <n v="0"/>
    <m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m/>
    <m/>
    <m/>
    <m/>
    <s v="Rubinetteria"/>
  </r>
  <r>
    <x v="63"/>
    <x v="11"/>
    <n v="13024.059999999998"/>
    <n v="10598.95"/>
    <m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m/>
    <m/>
    <m/>
    <m/>
    <s v="Rubinetteria"/>
  </r>
  <r>
    <x v="6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3"/>
    <n v="11842.18"/>
    <n v="17236.2"/>
    <m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m/>
    <m/>
    <m/>
    <m/>
    <s v="Rubinetteria"/>
  </r>
  <r>
    <x v="6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5"/>
    <n v="5918.39"/>
    <n v="2000.82"/>
    <m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m/>
    <m/>
    <m/>
    <m/>
    <s v="Rubinetteria"/>
  </r>
  <r>
    <x v="63"/>
    <x v="16"/>
    <n v="154375.18"/>
    <n v="124721.74"/>
    <m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m/>
    <m/>
    <m/>
    <m/>
    <s v="Rubinetteria"/>
  </r>
  <r>
    <x v="6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63"/>
    <x v="20"/>
    <n v="69603.83"/>
    <n v="81130.69"/>
    <m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m/>
    <m/>
    <m/>
    <m/>
    <s v="Rubinetteria"/>
  </r>
  <r>
    <x v="63"/>
    <x v="21"/>
    <n v="23513.32"/>
    <n v="23363.3"/>
    <m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m/>
    <m/>
    <m/>
    <m/>
    <s v="Rubinetteria"/>
  </r>
  <r>
    <x v="64"/>
    <x v="0"/>
    <n v="7427.2"/>
    <n v="9042.9"/>
    <m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m/>
    <m/>
    <m/>
    <m/>
    <s v="Componenti per impianti"/>
  </r>
  <r>
    <x v="6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2"/>
    <n v="297.44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m/>
    <m/>
    <m/>
    <m/>
    <s v="Componenti per impianti"/>
  </r>
  <r>
    <x v="6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4"/>
    <n v="7201.59"/>
    <n v="4406.71"/>
    <m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m/>
    <m/>
    <m/>
    <m/>
    <s v="Componenti per impianti"/>
  </r>
  <r>
    <x v="64"/>
    <x v="5"/>
    <n v="0"/>
    <n v="1604"/>
    <m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m/>
    <m/>
    <m/>
    <m/>
    <s v="Componenti per impianti"/>
  </r>
  <r>
    <x v="6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7"/>
    <n v="301.24"/>
    <n v="0"/>
    <m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m/>
    <m/>
    <m/>
    <m/>
    <s v="Componenti per impianti"/>
  </r>
  <r>
    <x v="64"/>
    <x v="8"/>
    <n v="887.08"/>
    <n v="1123.69"/>
    <m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m/>
    <m/>
    <m/>
    <m/>
    <s v="Componenti per impianti"/>
  </r>
  <r>
    <x v="6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4"/>
    <n v="1926.91"/>
    <n v="5224.76"/>
    <m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m/>
    <m/>
    <m/>
    <m/>
    <s v="Componenti per impianti"/>
  </r>
  <r>
    <x v="64"/>
    <x v="15"/>
    <n v="461.35"/>
    <n v="834.2"/>
    <m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m/>
    <m/>
    <m/>
    <m/>
    <s v="Componenti per impianti"/>
  </r>
  <r>
    <x v="6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7"/>
    <n v="1381.47"/>
    <n v="5250"/>
    <m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m/>
    <m/>
    <m/>
    <m/>
    <s v="Componenti per impianti"/>
  </r>
  <r>
    <x v="6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4"/>
    <x v="19"/>
    <n v="8969.23"/>
    <n v="7975.32"/>
    <m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m/>
    <m/>
    <m/>
    <m/>
    <s v="Componenti per impianti"/>
  </r>
  <r>
    <x v="64"/>
    <x v="20"/>
    <n v="325.73"/>
    <n v="252.5"/>
    <m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m/>
    <m/>
    <m/>
    <m/>
    <s v="Componenti per impianti"/>
  </r>
  <r>
    <x v="64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8"/>
    <n v="0"/>
    <n v="1246"/>
    <m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istemi sanitari"/>
  </r>
  <r>
    <x v="66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8"/>
    <n v="21143.38"/>
    <n v="25541.78"/>
    <m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m/>
    <m/>
    <m/>
    <m/>
    <s v="Tubazioni"/>
  </r>
  <r>
    <x v="66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66"/>
    <x v="21"/>
    <n v="192010.2"/>
    <n v="346399.12"/>
    <m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m/>
    <m/>
    <m/>
    <m/>
    <s v="Tubazioni"/>
  </r>
  <r>
    <x v="67"/>
    <x v="0"/>
    <n v="7630.51"/>
    <n v="4651.55"/>
    <m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m/>
    <m/>
    <m/>
    <m/>
    <s v="Componenti per impianti"/>
  </r>
  <r>
    <x v="67"/>
    <x v="1"/>
    <n v="0"/>
    <n v="1854.11"/>
    <m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m/>
    <m/>
    <m/>
    <m/>
    <s v="Componenti per impianti"/>
  </r>
  <r>
    <x v="67"/>
    <x v="2"/>
    <n v="43229.7"/>
    <n v="53674.58"/>
    <m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m/>
    <m/>
    <m/>
    <m/>
    <s v="Componenti per impianti"/>
  </r>
  <r>
    <x v="67"/>
    <x v="3"/>
    <n v="0"/>
    <n v="1171.49"/>
    <m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4"/>
    <n v="6499.98"/>
    <n v="11408.63"/>
    <m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m/>
    <m/>
    <m/>
    <m/>
    <s v="Componenti per impianti"/>
  </r>
  <r>
    <x v="6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6"/>
    <n v="2330.64"/>
    <n v="2363.25"/>
    <m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m/>
    <m/>
    <m/>
    <m/>
    <s v="Componenti per impianti"/>
  </r>
  <r>
    <x v="67"/>
    <x v="7"/>
    <n v="3872.07"/>
    <n v="5836.02"/>
    <m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m/>
    <m/>
    <m/>
    <m/>
    <s v="Componenti per impianti"/>
  </r>
  <r>
    <x v="67"/>
    <x v="8"/>
    <n v="11932.06"/>
    <n v="11477.33"/>
    <m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m/>
    <m/>
    <m/>
    <m/>
    <s v="Componenti per impianti"/>
  </r>
  <r>
    <x v="67"/>
    <x v="9"/>
    <n v="1361.16"/>
    <n v="2445.35"/>
    <m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m/>
    <m/>
    <m/>
    <m/>
    <s v="Componenti per impianti"/>
  </r>
  <r>
    <x v="67"/>
    <x v="10"/>
    <n v="3819.74"/>
    <n v="4139.34"/>
    <m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m/>
    <m/>
    <m/>
    <m/>
    <s v="Componenti per impianti"/>
  </r>
  <r>
    <x v="67"/>
    <x v="11"/>
    <n v="7845.76"/>
    <n v="13324.65"/>
    <m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m/>
    <m/>
    <m/>
    <m/>
    <s v="Componenti per impianti"/>
  </r>
  <r>
    <x v="67"/>
    <x v="12"/>
    <n v="8477.94"/>
    <n v="8374.11"/>
    <m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m/>
    <m/>
    <m/>
    <m/>
    <s v="Componenti per impianti"/>
  </r>
  <r>
    <x v="67"/>
    <x v="13"/>
    <n v="8384.9"/>
    <n v="9197.6"/>
    <m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m/>
    <m/>
    <m/>
    <m/>
    <s v="Componenti per impianti"/>
  </r>
  <r>
    <x v="67"/>
    <x v="14"/>
    <n v="49354.02"/>
    <n v="50841.93"/>
    <m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m/>
    <m/>
    <m/>
    <m/>
    <s v="Componenti per impianti"/>
  </r>
  <r>
    <x v="67"/>
    <x v="15"/>
    <n v="6466.25"/>
    <n v="7633.46"/>
    <m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m/>
    <m/>
    <m/>
    <m/>
    <s v="Componenti per impianti"/>
  </r>
  <r>
    <x v="67"/>
    <x v="16"/>
    <n v="21293.46"/>
    <n v="24933.759999999998"/>
    <m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m/>
    <m/>
    <m/>
    <m/>
    <s v="Componenti per impianti"/>
  </r>
  <r>
    <x v="6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7"/>
    <x v="19"/>
    <n v="17636.990000000002"/>
    <n v="26558.62"/>
    <m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m/>
    <m/>
    <m/>
    <m/>
    <s v="Componenti per impianti"/>
  </r>
  <r>
    <x v="67"/>
    <x v="20"/>
    <n v="15880.61"/>
    <n v="17078.79"/>
    <m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m/>
    <m/>
    <m/>
    <m/>
    <s v="Componenti per impianti"/>
  </r>
  <r>
    <x v="67"/>
    <x v="21"/>
    <n v="15438.96"/>
    <n v="14930.58"/>
    <m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m/>
    <m/>
    <m/>
    <m/>
    <s v="Componenti per impianti"/>
  </r>
  <r>
    <x v="6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"/>
    <n v="0"/>
    <n v="3528.21"/>
    <m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m/>
    <m/>
    <m/>
    <m/>
    <s v="Componenti per impianti"/>
  </r>
  <r>
    <x v="68"/>
    <x v="2"/>
    <n v="3987.83"/>
    <n v="4901.47"/>
    <m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m/>
    <m/>
    <m/>
    <m/>
    <s v="Componenti per impianti"/>
  </r>
  <r>
    <x v="68"/>
    <x v="3"/>
    <n v="14489.02"/>
    <n v="13233.15"/>
    <m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m/>
    <m/>
    <m/>
    <m/>
    <s v="Componenti per impianti"/>
  </r>
  <r>
    <x v="68"/>
    <x v="4"/>
    <n v="5115.95"/>
    <n v="7969"/>
    <m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m/>
    <m/>
    <m/>
    <m/>
    <s v="Componenti per impianti"/>
  </r>
  <r>
    <x v="68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7"/>
    <n v="133.77000000000001"/>
    <n v="446.45"/>
    <m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8"/>
    <n v="5143.57"/>
    <n v="5439.04"/>
    <m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m/>
    <m/>
    <m/>
    <m/>
    <s v="Componenti per impianti"/>
  </r>
  <r>
    <x v="68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0"/>
    <n v="38305.94"/>
    <n v="41197.68"/>
    <m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m/>
    <m/>
    <m/>
    <m/>
    <s v="Componenti per impianti"/>
  </r>
  <r>
    <x v="68"/>
    <x v="11"/>
    <n v="4180.93"/>
    <n v="1709.78"/>
    <m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m/>
    <m/>
    <m/>
    <m/>
    <s v="Componenti per impianti"/>
  </r>
  <r>
    <x v="68"/>
    <x v="12"/>
    <n v="2555"/>
    <n v="7924.12"/>
    <m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m/>
    <m/>
    <m/>
    <m/>
    <s v="Componenti per impianti"/>
  </r>
  <r>
    <x v="68"/>
    <x v="13"/>
    <n v="23818.77"/>
    <n v="30795.59"/>
    <m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m/>
    <m/>
    <m/>
    <m/>
    <s v="Componenti per impianti"/>
  </r>
  <r>
    <x v="68"/>
    <x v="14"/>
    <n v="97495.8"/>
    <n v="100904.79"/>
    <m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m/>
    <m/>
    <m/>
    <m/>
    <s v="Componenti per impianti"/>
  </r>
  <r>
    <x v="68"/>
    <x v="15"/>
    <n v="8946.9500000000007"/>
    <n v="25243.21"/>
    <m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m/>
    <m/>
    <m/>
    <m/>
    <s v="Componenti per impianti"/>
  </r>
  <r>
    <x v="68"/>
    <x v="16"/>
    <n v="5455.03"/>
    <n v="9756.26"/>
    <m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m/>
    <m/>
    <m/>
    <m/>
    <s v="Componenti per impianti"/>
  </r>
  <r>
    <x v="68"/>
    <x v="17"/>
    <n v="1609.36"/>
    <n v="1942.57"/>
    <m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m/>
    <m/>
    <m/>
    <m/>
    <s v="Componenti per impianti"/>
  </r>
  <r>
    <x v="6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8"/>
    <x v="19"/>
    <n v="20805.34"/>
    <n v="52912.38"/>
    <m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m/>
    <m/>
    <m/>
    <m/>
    <s v="Componenti per impianti"/>
  </r>
  <r>
    <x v="68"/>
    <x v="20"/>
    <n v="48140.22"/>
    <n v="52969.36"/>
    <m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m/>
    <m/>
    <m/>
    <m/>
    <s v="Componenti per impianti"/>
  </r>
  <r>
    <x v="68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69"/>
    <x v="0"/>
    <n v="1830.897567602562"/>
    <n v="0"/>
    <m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m/>
    <m/>
    <m/>
    <m/>
    <s v="Arredo bagno"/>
  </r>
  <r>
    <x v="6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5"/>
    <n v="5785.7400471973315"/>
    <n v="597"/>
    <m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m/>
    <m/>
    <m/>
    <m/>
    <s v="Arredo bagno"/>
  </r>
  <r>
    <x v="69"/>
    <x v="6"/>
    <n v="13017.698994583088"/>
    <n v="5468"/>
    <m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m/>
    <m/>
    <m/>
    <m/>
    <s v="Arredo bagno"/>
  </r>
  <r>
    <x v="69"/>
    <x v="7"/>
    <n v="12605.35804097288"/>
    <n v="4661"/>
    <m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m/>
    <m/>
    <m/>
    <m/>
    <s v="Arredo bagno"/>
  </r>
  <r>
    <x v="6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9"/>
    <n v="1628.6170997937804"/>
    <n v="179"/>
    <m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m/>
    <m/>
    <m/>
    <m/>
    <s v="Arredo bagno"/>
  </r>
  <r>
    <x v="6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1"/>
    <n v="610.29918920085402"/>
    <n v="0"/>
    <m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m/>
    <m/>
    <m/>
    <m/>
    <s v="Arredo bagno"/>
  </r>
  <r>
    <x v="69"/>
    <x v="12"/>
    <n v="3100.7693932910247"/>
    <n v="0"/>
    <m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m/>
    <m/>
    <m/>
    <m/>
    <s v="Arredo bagno"/>
  </r>
  <r>
    <x v="6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7"/>
    <n v="0"/>
    <n v="1803"/>
    <m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m/>
    <m/>
    <m/>
    <m/>
    <s v="Arredo bagno"/>
  </r>
  <r>
    <x v="6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69"/>
    <x v="20"/>
    <n v="29426.621387515966"/>
    <n v="18794"/>
    <m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m/>
    <m/>
    <m/>
    <m/>
    <s v="Arredo bagno"/>
  </r>
  <r>
    <x v="69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rredo bagno"/>
  </r>
  <r>
    <x v="70"/>
    <x v="0"/>
    <n v="2224.2206994529706"/>
    <n v="15532"/>
    <m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m/>
    <m/>
    <m/>
    <m/>
    <s v="Docce e Vasche"/>
  </r>
  <r>
    <x v="7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2"/>
    <n v="0"/>
    <n v="24174"/>
    <m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m/>
    <m/>
    <m/>
    <m/>
    <s v="Docce e Vasche"/>
  </r>
  <r>
    <x v="7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4"/>
    <n v="1913.0199797471528"/>
    <n v="-780"/>
    <m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m/>
    <m/>
    <m/>
    <m/>
    <s v="Docce e Vasche"/>
  </r>
  <r>
    <x v="70"/>
    <x v="5"/>
    <n v="5761.5355467757672"/>
    <n v="1728"/>
    <m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m/>
    <m/>
    <m/>
    <m/>
    <s v="Docce e Vasche"/>
  </r>
  <r>
    <x v="70"/>
    <x v="6"/>
    <n v="3137.9405903669972"/>
    <n v="6604"/>
    <m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m/>
    <m/>
    <m/>
    <m/>
    <s v="Docce e Vasche"/>
  </r>
  <r>
    <x v="70"/>
    <x v="7"/>
    <n v="6542.9951318148214"/>
    <n v="4963"/>
    <m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m/>
    <m/>
    <m/>
    <m/>
    <s v="Docce e Vasche"/>
  </r>
  <r>
    <x v="7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9"/>
    <n v="8801.793689012884"/>
    <n v="15053"/>
    <m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m/>
    <m/>
    <m/>
    <m/>
    <s v="Docce e Vasche"/>
  </r>
  <r>
    <x v="7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6"/>
    <n v="8169.0188922777197"/>
    <n v="0"/>
    <m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m/>
    <m/>
    <m/>
    <m/>
    <s v="Docce e Vasche"/>
  </r>
  <r>
    <x v="7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0"/>
    <x v="20"/>
    <n v="530.77011638714498"/>
    <n v="4200"/>
    <m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m/>
    <m/>
    <m/>
    <m/>
    <s v="Docce e Vasche"/>
  </r>
  <r>
    <x v="7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2"/>
    <n v="513"/>
    <n v="2138"/>
    <m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m/>
    <m/>
    <m/>
    <m/>
    <s v="Attrezzature"/>
  </r>
  <r>
    <x v="71"/>
    <x v="3"/>
    <n v="673"/>
    <n v="1726"/>
    <m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m/>
    <m/>
    <m/>
    <m/>
    <s v="Attrezzature"/>
  </r>
  <r>
    <x v="71"/>
    <x v="4"/>
    <n v="3824"/>
    <n v="4221"/>
    <m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m/>
    <m/>
    <m/>
    <m/>
    <s v="Attrezzature"/>
  </r>
  <r>
    <x v="7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8"/>
    <n v="2363"/>
    <n v="3109"/>
    <m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m/>
    <m/>
    <m/>
    <m/>
    <s v="Attrezzature"/>
  </r>
  <r>
    <x v="7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1"/>
    <n v="0.01"/>
    <n v="43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m/>
    <m/>
    <m/>
    <m/>
    <s v="Attrezzature"/>
  </r>
  <r>
    <x v="71"/>
    <x v="12"/>
    <n v="398"/>
    <n v="434"/>
    <m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m/>
    <m/>
    <m/>
    <m/>
    <s v="Attrezzature"/>
  </r>
  <r>
    <x v="7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4"/>
    <n v="5918"/>
    <n v="11119"/>
    <m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m/>
    <m/>
    <m/>
    <m/>
    <s v="Attrezzature"/>
  </r>
  <r>
    <x v="7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6"/>
    <n v="18398"/>
    <n v="13606"/>
    <m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m/>
    <m/>
    <m/>
    <m/>
    <s v="Attrezzature"/>
  </r>
  <r>
    <x v="7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ttrezzature"/>
  </r>
  <r>
    <x v="71"/>
    <x v="18"/>
    <n v="892"/>
    <n v="2733"/>
    <m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m/>
    <m/>
    <m/>
    <m/>
    <s v="Attrezzature"/>
  </r>
  <r>
    <x v="71"/>
    <x v="19"/>
    <n v="23378"/>
    <n v="30443"/>
    <m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m/>
    <m/>
    <m/>
    <m/>
    <s v="Attrezzature"/>
  </r>
  <r>
    <x v="71"/>
    <x v="20"/>
    <n v="2285"/>
    <n v="4974"/>
    <m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m/>
    <m/>
    <m/>
    <m/>
    <s v="Attrezzature"/>
  </r>
  <r>
    <x v="71"/>
    <x v="21"/>
    <n v="21007"/>
    <n v="28413"/>
    <m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m/>
    <m/>
    <m/>
    <m/>
    <s v="Attrezzature"/>
  </r>
  <r>
    <x v="7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2"/>
    <n v="20145.7"/>
    <n v="21240.53"/>
    <m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m/>
    <m/>
    <m/>
    <m/>
    <s v="Rubinetteria"/>
  </r>
  <r>
    <x v="72"/>
    <x v="3"/>
    <n v="3560.52"/>
    <n v="2651.64"/>
    <m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m/>
    <m/>
    <m/>
    <m/>
    <s v="Rubinetteria"/>
  </r>
  <r>
    <x v="72"/>
    <x v="4"/>
    <n v="11245.27"/>
    <n v="8436.34"/>
    <m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m/>
    <m/>
    <m/>
    <m/>
    <s v="Rubinetteria"/>
  </r>
  <r>
    <x v="72"/>
    <x v="5"/>
    <n v="459.68"/>
    <n v="762.17"/>
    <m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m/>
    <m/>
    <m/>
    <m/>
    <s v="Rubinetteria"/>
  </r>
  <r>
    <x v="7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8"/>
    <n v="1393.04"/>
    <n v="1314.55"/>
    <m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m/>
    <m/>
    <m/>
    <m/>
    <s v="Rubinetteria"/>
  </r>
  <r>
    <x v="7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2"/>
    <x v="10"/>
    <n v="5121.33"/>
    <n v="1301.55"/>
    <m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m/>
    <m/>
    <m/>
    <m/>
    <s v="Rubinetteria"/>
  </r>
  <r>
    <x v="72"/>
    <x v="11"/>
    <n v="1486.12"/>
    <n v="3018"/>
    <m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m/>
    <m/>
    <m/>
    <m/>
    <s v="Rubinetteria"/>
  </r>
  <r>
    <x v="72"/>
    <x v="12"/>
    <n v="3062.01"/>
    <n v="3039.01"/>
    <m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m/>
    <m/>
    <m/>
    <m/>
    <s v="Rubinetteria"/>
  </r>
  <r>
    <x v="72"/>
    <x v="13"/>
    <n v="999.77"/>
    <n v="317.58999999999997"/>
    <m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m/>
    <m/>
    <m/>
    <m/>
    <s v="Rubinetteria"/>
  </r>
  <r>
    <x v="72"/>
    <x v="14"/>
    <n v="6307.94"/>
    <n v="5712.97"/>
    <m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m/>
    <m/>
    <m/>
    <m/>
    <s v="Rubinetteria"/>
  </r>
  <r>
    <x v="72"/>
    <x v="15"/>
    <n v="2439.4699999999998"/>
    <n v="1300.95"/>
    <m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m/>
    <m/>
    <m/>
    <m/>
    <s v="Rubinetteria"/>
  </r>
  <r>
    <x v="72"/>
    <x v="16"/>
    <n v="8544.0499999999993"/>
    <n v="9693.74"/>
    <m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m/>
    <m/>
    <m/>
    <m/>
    <s v="Rubinetteria"/>
  </r>
  <r>
    <x v="72"/>
    <x v="17"/>
    <n v="9551.4699999999993"/>
    <n v="9649.34"/>
    <m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m/>
    <m/>
    <m/>
    <m/>
    <s v="Rubinetteria"/>
  </r>
  <r>
    <x v="72"/>
    <x v="18"/>
    <n v="4921.76"/>
    <n v="6771.82"/>
    <m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m/>
    <m/>
    <m/>
    <m/>
    <s v="Rubinetteria"/>
  </r>
  <r>
    <x v="72"/>
    <x v="19"/>
    <n v="9851.35"/>
    <n v="6132.63"/>
    <m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m/>
    <m/>
    <m/>
    <m/>
    <s v="Rubinetteria"/>
  </r>
  <r>
    <x v="72"/>
    <x v="20"/>
    <n v="7447.5"/>
    <n v="3471.98"/>
    <m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m/>
    <m/>
    <m/>
    <m/>
    <s v="Rubinetteria"/>
  </r>
  <r>
    <x v="72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ubinetteria"/>
  </r>
  <r>
    <x v="7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"/>
    <n v="0"/>
    <n v="4899.8900000000003"/>
    <m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m/>
    <m/>
    <m/>
    <m/>
    <s v="Componenti per impianti"/>
  </r>
  <r>
    <x v="7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4"/>
    <n v="197810.64"/>
    <n v="264013"/>
    <m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m/>
    <m/>
    <m/>
    <m/>
    <s v="Componenti per impianti"/>
  </r>
  <r>
    <x v="7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3"/>
    <n v="77610.92"/>
    <n v="82649.510000000009"/>
    <m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m/>
    <m/>
    <m/>
    <m/>
    <s v="Componenti per impianti"/>
  </r>
  <r>
    <x v="7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5"/>
    <n v="16416.79"/>
    <n v="36548.160000000003"/>
    <m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m/>
    <m/>
    <m/>
    <m/>
    <s v="Componenti per impianti"/>
  </r>
  <r>
    <x v="73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73"/>
    <x v="21"/>
    <n v="139779.43"/>
    <n v="228191.19999999998"/>
    <m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m/>
    <m/>
    <m/>
    <m/>
    <s v="Componenti per impianti"/>
  </r>
  <r>
    <x v="74"/>
    <x v="0"/>
    <n v="0"/>
    <n v="0"/>
    <m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m/>
    <m/>
    <m/>
    <m/>
    <s v="Antincendio"/>
  </r>
  <r>
    <x v="7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2"/>
    <n v="800.28"/>
    <n v="0"/>
    <m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m/>
    <m/>
    <m/>
    <m/>
    <s v="Antincendio"/>
  </r>
  <r>
    <x v="7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4"/>
    <n v="21731.74"/>
    <n v="13884.96"/>
    <m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m/>
    <m/>
    <m/>
    <m/>
    <s v="Antincendio"/>
  </r>
  <r>
    <x v="74"/>
    <x v="5"/>
    <n v="160.80000000000001"/>
    <n v="463.12"/>
    <m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7"/>
    <n v="460.56"/>
    <n v="198"/>
    <m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m/>
    <m/>
    <m/>
    <m/>
    <s v="Antincendio"/>
  </r>
  <r>
    <x v="74"/>
    <x v="8"/>
    <n v="256.2"/>
    <n v="1396.66"/>
    <m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m/>
    <m/>
    <m/>
    <m/>
    <s v="Antincendio"/>
  </r>
  <r>
    <x v="7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0"/>
    <n v="794.88"/>
    <n v="0"/>
    <m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1"/>
    <n v="2184.86"/>
    <n v="2383.4299999999998"/>
    <m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m/>
    <m/>
    <m/>
    <m/>
    <s v="Antincendio"/>
  </r>
  <r>
    <x v="74"/>
    <x v="12"/>
    <n v="3141.28"/>
    <n v="2139.5700000000002"/>
    <m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m/>
    <m/>
    <m/>
    <m/>
    <s v="Antincendio"/>
  </r>
  <r>
    <x v="74"/>
    <x v="13"/>
    <n v="366"/>
    <n v="0"/>
    <m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m/>
    <m/>
    <m/>
    <m/>
    <s v="Antincendio"/>
  </r>
  <r>
    <x v="74"/>
    <x v="14"/>
    <n v="5726.6"/>
    <n v="16018.16"/>
    <m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m/>
    <m/>
    <m/>
    <m/>
    <s v="Antincendio"/>
  </r>
  <r>
    <x v="7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6"/>
    <n v="4244.8599999999997"/>
    <n v="9183.75"/>
    <m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m/>
    <m/>
    <m/>
    <m/>
    <s v="Antincendio"/>
  </r>
  <r>
    <x v="7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19"/>
    <n v="1122.8800000000001"/>
    <n v="2351.35"/>
    <m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m/>
    <m/>
    <m/>
    <m/>
    <s v="Antincendio"/>
  </r>
  <r>
    <x v="74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4"/>
    <x v="21"/>
    <n v="2187.7199999999998"/>
    <n v="0"/>
    <m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75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6"/>
    <n v="7859"/>
    <n v="15984.7"/>
    <m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m/>
    <m/>
    <m/>
    <m/>
    <s v="Arredo bagno"/>
  </r>
  <r>
    <x v="75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8"/>
    <n v="4446"/>
    <n v="2923"/>
    <m/>
    <m/>
    <m/>
    <m/>
    <m/>
    <m/>
    <m/>
    <m/>
    <m/>
    <n v="2108"/>
    <n v="1654"/>
    <n v="1025"/>
    <n v="0"/>
    <n v="0"/>
    <n v="0"/>
    <n v="0"/>
    <n v="0"/>
    <n v="1313"/>
    <n v="1269"/>
    <n v="0"/>
    <n v="0"/>
    <m/>
    <m/>
    <m/>
    <m/>
    <s v="Arredo bagno"/>
  </r>
  <r>
    <x v="75"/>
    <x v="9"/>
    <n v="1472.13"/>
    <n v="1797"/>
    <m/>
    <m/>
    <m/>
    <m/>
    <m/>
    <m/>
    <m/>
    <m/>
    <m/>
    <n v="0"/>
    <n v="1797"/>
    <n v="1472.13"/>
    <n v="0"/>
    <n v="0"/>
    <n v="0"/>
    <n v="0"/>
    <n v="0"/>
    <n v="0"/>
    <n v="0"/>
    <n v="0"/>
    <n v="0"/>
    <m/>
    <m/>
    <m/>
    <m/>
    <s v="Arredo bagno"/>
  </r>
  <r>
    <x v="75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3"/>
    <n v="16595"/>
    <n v="37560.400000000001"/>
    <m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m/>
    <m/>
    <m/>
    <m/>
    <s v="Arredo bagno"/>
  </r>
  <r>
    <x v="75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5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Arredo bagno"/>
  </r>
  <r>
    <x v="76"/>
    <x v="0"/>
    <n v="9265.1369827971012"/>
    <n v="20297"/>
    <m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m/>
    <m/>
    <m/>
    <m/>
    <s v="Docce e Vasche"/>
  </r>
  <r>
    <x v="7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5"/>
    <n v="4166.631858283451"/>
    <n v="1804"/>
    <m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m/>
    <m/>
    <m/>
    <m/>
    <s v="Docce e Vasche"/>
  </r>
  <r>
    <x v="76"/>
    <x v="6"/>
    <n v="18108.424101104094"/>
    <n v="25293"/>
    <m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m/>
    <m/>
    <m/>
    <m/>
    <s v="Docce e Vasche"/>
  </r>
  <r>
    <x v="76"/>
    <x v="7"/>
    <n v="8895.1539049246294"/>
    <n v="8474"/>
    <m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m/>
    <m/>
    <m/>
    <m/>
    <s v="Docce e Vasche"/>
  </r>
  <r>
    <x v="76"/>
    <x v="8"/>
    <n v="1441.0322215266624"/>
    <n v="1891"/>
    <m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m/>
    <m/>
    <m/>
    <m/>
    <s v="Docce e Vasche"/>
  </r>
  <r>
    <x v="76"/>
    <x v="9"/>
    <n v="13210.470551511969"/>
    <n v="13150"/>
    <m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m/>
    <m/>
    <m/>
    <m/>
    <s v="Docce e Vasche"/>
  </r>
  <r>
    <x v="7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1"/>
    <n v="1282.8385223428716"/>
    <n v="1032"/>
    <m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m/>
    <m/>
    <m/>
    <m/>
    <s v="Docce e Vasche"/>
  </r>
  <r>
    <x v="76"/>
    <x v="12"/>
    <n v="5189.2720010945141"/>
    <n v="0"/>
    <m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m/>
    <m/>
    <m/>
    <m/>
    <s v="Docce e Vasche"/>
  </r>
  <r>
    <x v="7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6"/>
    <n v="21590.414376034743"/>
    <n v="47986"/>
    <m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m/>
    <m/>
    <m/>
    <m/>
    <s v="Docce e Vasche"/>
  </r>
  <r>
    <x v="7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Docce e Vasche"/>
  </r>
  <r>
    <x v="76"/>
    <x v="20"/>
    <n v="40021.277000611808"/>
    <n v="59595"/>
    <m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m/>
    <m/>
    <m/>
    <m/>
    <s v="Docce e Vasche"/>
  </r>
  <r>
    <x v="76"/>
    <x v="21"/>
    <n v="9462.2307719441196"/>
    <n v="8639"/>
    <m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m/>
    <m/>
    <m/>
    <m/>
    <s v="Docce e Vasche"/>
  </r>
  <r>
    <x v="77"/>
    <x v="0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2"/>
    <n v="24292.94"/>
    <n v="23894.01"/>
    <m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m/>
    <m/>
    <m/>
    <m/>
    <s v="Sistemi idronici"/>
  </r>
  <r>
    <x v="77"/>
    <x v="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4"/>
    <n v="71006.210000000006"/>
    <n v="72424.3"/>
    <m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m/>
    <m/>
    <m/>
    <m/>
    <s v="Sistemi idronici"/>
  </r>
  <r>
    <x v="77"/>
    <x v="5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7"/>
    <n v="2012.29"/>
    <n v="17856.8"/>
    <m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m/>
    <m/>
    <m/>
    <m/>
    <s v="Sistemi idronici"/>
  </r>
  <r>
    <x v="77"/>
    <x v="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9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0"/>
    <n v="5871.74"/>
    <n v="13292.59"/>
    <m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m/>
    <m/>
    <m/>
    <m/>
    <s v="Sistemi idronici"/>
  </r>
  <r>
    <x v="77"/>
    <x v="11"/>
    <n v="0"/>
    <n v="359.27"/>
    <m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m/>
    <m/>
    <m/>
    <m/>
    <s v="Sistemi idronici"/>
  </r>
  <r>
    <x v="77"/>
    <x v="12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4"/>
    <n v="16644.04"/>
    <n v="29461.05"/>
    <m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m/>
    <m/>
    <m/>
    <m/>
    <s v="Sistemi idronici"/>
  </r>
  <r>
    <x v="77"/>
    <x v="15"/>
    <n v="7064.57"/>
    <n v="6235.6"/>
    <m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m/>
    <m/>
    <m/>
    <m/>
    <s v="Sistemi idronici"/>
  </r>
  <r>
    <x v="77"/>
    <x v="1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7"/>
    <n v="49977.66"/>
    <n v="34248.1"/>
    <m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m/>
    <m/>
    <m/>
    <m/>
    <s v="Sistemi idronici"/>
  </r>
  <r>
    <x v="77"/>
    <x v="1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  <s v="Sistemi idronici"/>
  </r>
  <r>
    <x v="77"/>
    <x v="19"/>
    <n v="14972.27"/>
    <n v="68748.45"/>
    <m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m/>
    <m/>
    <m/>
    <m/>
    <s v="Sistemi idronici"/>
  </r>
  <r>
    <x v="77"/>
    <x v="20"/>
    <n v="29003.58"/>
    <n v="55345.74"/>
    <m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m/>
    <m/>
    <m/>
    <m/>
    <s v="Sistemi idronici"/>
  </r>
  <r>
    <x v="77"/>
    <x v="2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m/>
    <m/>
    <m/>
    <m/>
    <m/>
    <s v="Sistemi idronici"/>
  </r>
  <r>
    <x v="7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4"/>
    <n v="3452.2000000000003"/>
    <n v="26707.96"/>
    <m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m/>
    <m/>
    <m/>
    <m/>
    <s v="Elettropompe"/>
  </r>
  <r>
    <x v="7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1"/>
    <n v="6971.71"/>
    <n v="11308.56"/>
    <m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m/>
    <m/>
    <m/>
    <m/>
    <s v="Elettropompe"/>
  </r>
  <r>
    <x v="78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3"/>
    <n v="352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m/>
    <m/>
    <m/>
    <m/>
    <s v="Elettropompe"/>
  </r>
  <r>
    <x v="78"/>
    <x v="14"/>
    <n v="38055.33"/>
    <n v="45179.68"/>
    <m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m/>
    <m/>
    <m/>
    <m/>
    <s v="Elettropompe"/>
  </r>
  <r>
    <x v="78"/>
    <x v="15"/>
    <n v="320.39999999999998"/>
    <n v="998"/>
    <m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m/>
    <m/>
    <m/>
    <m/>
    <s v="Elettropompe"/>
  </r>
  <r>
    <x v="78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7"/>
    <n v="5236.7299999999996"/>
    <n v="0"/>
    <m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8"/>
    <x v="20"/>
    <n v="2194.8000000000002"/>
    <n v="783"/>
    <m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m/>
    <m/>
    <m/>
    <m/>
    <s v="Elettropompe"/>
  </r>
  <r>
    <x v="7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Elettropompe"/>
  </r>
  <r>
    <x v="7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"/>
    <n v="1389.15"/>
    <n v="3379.7"/>
    <m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m/>
    <m/>
    <m/>
    <m/>
    <s v="Rame"/>
  </r>
  <r>
    <x v="7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3"/>
    <n v="0"/>
    <n v="22463.88"/>
    <m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m/>
    <m/>
    <m/>
    <m/>
    <s v="Rame"/>
  </r>
  <r>
    <x v="79"/>
    <x v="4"/>
    <n v="0"/>
    <n v="9217.99"/>
    <m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m/>
    <m/>
    <m/>
    <m/>
    <s v="Rame"/>
  </r>
  <r>
    <x v="7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3"/>
    <n v="0"/>
    <n v="5692.57"/>
    <m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m/>
    <m/>
    <m/>
    <m/>
    <s v="Rame"/>
  </r>
  <r>
    <x v="7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5"/>
    <n v="0"/>
    <n v="41343.65"/>
    <m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m/>
    <m/>
    <m/>
    <m/>
    <s v="Rame"/>
  </r>
  <r>
    <x v="7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19"/>
    <n v="0"/>
    <n v="57454.68"/>
    <m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m/>
    <m/>
    <m/>
    <m/>
    <s v="Rame"/>
  </r>
  <r>
    <x v="79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79"/>
    <x v="21"/>
    <n v="0"/>
    <n v="187591.63"/>
    <m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m/>
    <m/>
    <m/>
    <m/>
    <s v="Rame"/>
  </r>
  <r>
    <x v="8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1"/>
    <n v="12097.46"/>
    <n v="46846.55"/>
    <m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m/>
    <m/>
    <m/>
    <m/>
    <s v="Rame"/>
  </r>
  <r>
    <x v="80"/>
    <x v="12"/>
    <n v="56974.42"/>
    <n v="93093.83"/>
    <m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m/>
    <m/>
    <m/>
    <m/>
    <s v="Rame"/>
  </r>
  <r>
    <x v="8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4"/>
    <n v="299459.40000000002"/>
    <n v="292949.5"/>
    <m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m/>
    <m/>
    <m/>
    <m/>
    <s v="Rame"/>
  </r>
  <r>
    <x v="8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0"/>
    <x v="20"/>
    <n v="0"/>
    <n v="45340.07"/>
    <m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m/>
    <m/>
    <m/>
    <m/>
    <s v="Rame"/>
  </r>
  <r>
    <x v="8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me"/>
  </r>
  <r>
    <x v="81"/>
    <x v="0"/>
    <n v="1227.8699999999999"/>
    <n v="625.28"/>
    <m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m/>
    <m/>
    <m/>
    <m/>
    <s v="Galleggianti"/>
  </r>
  <r>
    <x v="8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2"/>
    <n v="956"/>
    <n v="0"/>
    <m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3"/>
    <n v="0"/>
    <n v="1348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m/>
    <m/>
    <m/>
    <m/>
    <s v="Galleggianti"/>
  </r>
  <r>
    <x v="8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6"/>
    <n v="1190.82"/>
    <n v="0"/>
    <m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m/>
    <m/>
    <m/>
    <m/>
    <s v="Galleggianti"/>
  </r>
  <r>
    <x v="81"/>
    <x v="7"/>
    <n v="602.35"/>
    <n v="0"/>
    <m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m/>
    <m/>
    <m/>
    <m/>
    <s v="Galleggianti"/>
  </r>
  <r>
    <x v="8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5"/>
    <n v="630.82000000000005"/>
    <n v="0"/>
    <m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m/>
    <m/>
    <m/>
    <m/>
    <s v="Galleggianti"/>
  </r>
  <r>
    <x v="81"/>
    <x v="16"/>
    <n v="9749.44"/>
    <n v="11294.29"/>
    <m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m/>
    <m/>
    <m/>
    <m/>
    <s v="Galleggianti"/>
  </r>
  <r>
    <x v="8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19"/>
    <n v="2654.38"/>
    <n v="713.93"/>
    <m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m/>
    <m/>
    <m/>
    <m/>
    <s v="Galleggianti"/>
  </r>
  <r>
    <x v="81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1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Galleggianti"/>
  </r>
  <r>
    <x v="8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2"/>
    <n v="73834.77"/>
    <n v="112919.83"/>
    <m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m/>
    <m/>
    <m/>
    <m/>
    <s v="Raccorderia"/>
  </r>
  <r>
    <x v="82"/>
    <x v="3"/>
    <n v="0"/>
    <n v="4027.37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m/>
    <m/>
    <m/>
    <m/>
    <s v="Raccorderia"/>
  </r>
  <r>
    <x v="82"/>
    <x v="4"/>
    <n v="9393.44"/>
    <n v="13274.8"/>
    <m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m/>
    <m/>
    <m/>
    <m/>
    <s v="Raccorderia"/>
  </r>
  <r>
    <x v="8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8"/>
    <n v="30237.88"/>
    <n v="3525.83"/>
    <m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m/>
    <m/>
    <m/>
    <m/>
    <s v="Raccorderia"/>
  </r>
  <r>
    <x v="82"/>
    <x v="9"/>
    <n v="2842.38"/>
    <n v="8137.66"/>
    <m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m/>
    <m/>
    <m/>
    <m/>
    <s v="Raccorderia"/>
  </r>
  <r>
    <x v="8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1"/>
    <n v="5817.87"/>
    <n v="7280.2"/>
    <m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m/>
    <m/>
    <m/>
    <m/>
    <s v="Raccorderia"/>
  </r>
  <r>
    <x v="82"/>
    <x v="12"/>
    <n v="4832.1099999999997"/>
    <n v="6714.19"/>
    <m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m/>
    <m/>
    <m/>
    <m/>
    <s v="Raccorderia"/>
  </r>
  <r>
    <x v="82"/>
    <x v="13"/>
    <n v="4520.16"/>
    <n v="9152.7900000000009"/>
    <m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m/>
    <m/>
    <m/>
    <m/>
    <s v="Raccorderia"/>
  </r>
  <r>
    <x v="82"/>
    <x v="14"/>
    <n v="160913.5"/>
    <n v="132567.78"/>
    <m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m/>
    <m/>
    <m/>
    <m/>
    <s v="Raccorderia"/>
  </r>
  <r>
    <x v="82"/>
    <x v="15"/>
    <n v="4051.8"/>
    <n v="13207.37"/>
    <m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m/>
    <m/>
    <m/>
    <m/>
    <s v="Raccorderia"/>
  </r>
  <r>
    <x v="82"/>
    <x v="16"/>
    <n v="81661.94"/>
    <n v="93751.61"/>
    <m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m/>
    <m/>
    <m/>
    <m/>
    <s v="Raccorderia"/>
  </r>
  <r>
    <x v="8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2"/>
    <x v="19"/>
    <n v="0"/>
    <n v="5096.43"/>
    <m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m/>
    <m/>
    <m/>
    <m/>
    <s v="Raccorderia"/>
  </r>
  <r>
    <x v="82"/>
    <x v="20"/>
    <n v="33039.46"/>
    <n v="63350.97"/>
    <m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m/>
    <m/>
    <m/>
    <m/>
    <s v="Raccorderia"/>
  </r>
  <r>
    <x v="82"/>
    <x v="21"/>
    <n v="169971.3"/>
    <n v="228317.95"/>
    <m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m/>
    <m/>
    <m/>
    <m/>
    <s v="Raccorderia"/>
  </r>
  <r>
    <x v="83"/>
    <x v="0"/>
    <n v="8738.3499999999985"/>
    <n v="43785.7"/>
    <m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m/>
    <m/>
    <m/>
    <m/>
    <s v="Raccorderia"/>
  </r>
  <r>
    <x v="83"/>
    <x v="1"/>
    <n v="4209.0599999999995"/>
    <n v="6481.9599999999991"/>
    <m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m/>
    <m/>
    <m/>
    <m/>
    <s v="Raccorderia"/>
  </r>
  <r>
    <x v="83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3"/>
    <n v="2618.4700000000012"/>
    <n v="5582.4399999999987"/>
    <m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m/>
    <m/>
    <m/>
    <m/>
    <s v="Raccorderia"/>
  </r>
  <r>
    <x v="83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0"/>
    <n v="121978.93999999999"/>
    <n v="181403.04"/>
    <m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m/>
    <m/>
    <m/>
    <m/>
    <s v="Raccorderia"/>
  </r>
  <r>
    <x v="83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2"/>
    <n v="0"/>
    <n v="747.23"/>
    <m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3"/>
    <n v="7064.0899999999992"/>
    <n v="6995.8300000000008"/>
    <m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m/>
    <m/>
    <m/>
    <m/>
    <s v="Raccorderia"/>
  </r>
  <r>
    <x v="83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19"/>
    <n v="182.19"/>
    <n v="3214.53"/>
    <m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Raccorderia"/>
  </r>
  <r>
    <x v="83"/>
    <x v="21"/>
    <n v="52533.979999999996"/>
    <n v="92521.54"/>
    <m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m/>
    <m/>
    <m/>
    <m/>
    <s v="Raccorderia"/>
  </r>
  <r>
    <x v="8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2"/>
    <n v="893"/>
    <n v="2263.02"/>
    <m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m/>
    <m/>
    <m/>
    <m/>
    <s v="Serbatoi Acqua"/>
  </r>
  <r>
    <x v="8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4"/>
    <n v="0"/>
    <n v="59.77"/>
    <m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8"/>
    <n v="2496.6"/>
    <n v="109.78"/>
    <m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2"/>
    <n v="521.09"/>
    <n v="0"/>
    <m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m/>
    <m/>
    <m/>
    <m/>
    <s v="Serbatoi Acqua"/>
  </r>
  <r>
    <x v="8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4"/>
    <n v="0"/>
    <n v="1178"/>
    <m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6"/>
    <n v="77142.509999999995"/>
    <n v="89540.55"/>
    <m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m/>
    <m/>
    <m/>
    <m/>
    <s v="Serbatoi Acqua"/>
  </r>
  <r>
    <x v="8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19"/>
    <n v="11303.41"/>
    <n v="23795.89"/>
    <m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m/>
    <m/>
    <m/>
    <m/>
    <s v="Serbatoi Acqua"/>
  </r>
  <r>
    <x v="84"/>
    <x v="20"/>
    <n v="0"/>
    <n v="3004.08"/>
    <m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Serbatoi Acqua"/>
  </r>
  <r>
    <x v="8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"/>
    <n v="56.99"/>
    <n v="0"/>
    <m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3"/>
    <n v="359.12"/>
    <n v="149.32"/>
    <m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m/>
    <m/>
    <m/>
    <m/>
    <s v="Antincendio"/>
  </r>
  <r>
    <x v="8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8"/>
    <n v="0"/>
    <n v="199.92"/>
    <m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1"/>
    <n v="0"/>
    <n v="1082.68"/>
    <m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m/>
    <m/>
    <m/>
    <m/>
    <s v="Antincendio"/>
  </r>
  <r>
    <x v="8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4"/>
    <n v="3690.32"/>
    <n v="5025.9399999999996"/>
    <m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m/>
    <m/>
    <m/>
    <m/>
    <s v="Antincendio"/>
  </r>
  <r>
    <x v="8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5"/>
    <x v="20"/>
    <n v="4967.7299999999996"/>
    <n v="11101.53"/>
    <m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m/>
    <m/>
    <m/>
    <m/>
    <s v="Antincendio"/>
  </r>
  <r>
    <x v="8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Antincendio"/>
  </r>
  <r>
    <x v="8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6"/>
    <n v="12439"/>
    <n v="4475"/>
    <m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m/>
    <m/>
    <m/>
    <m/>
    <s v="Tubazioni"/>
  </r>
  <r>
    <x v="8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7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"/>
    <n v="19997.86"/>
    <n v="1483.97"/>
    <m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m/>
    <m/>
    <m/>
    <m/>
    <s v="Ferro"/>
  </r>
  <r>
    <x v="8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4"/>
    <n v="0"/>
    <n v="126937.72"/>
    <m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m/>
    <m/>
    <m/>
    <m/>
    <s v="Ferro"/>
  </r>
  <r>
    <x v="8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2"/>
    <n v="11845.05"/>
    <n v="4432.5200000000004"/>
    <m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m/>
    <m/>
    <m/>
    <m/>
    <s v="Ferro"/>
  </r>
  <r>
    <x v="8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4"/>
    <n v="119666.02"/>
    <n v="65619.55"/>
    <m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m/>
    <m/>
    <m/>
    <m/>
    <s v="Ferro"/>
  </r>
  <r>
    <x v="8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Ferro"/>
  </r>
  <r>
    <x v="87"/>
    <x v="21"/>
    <n v="511218.22"/>
    <n v="583236.96"/>
    <m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m/>
    <m/>
    <m/>
    <m/>
    <s v="Ferro"/>
  </r>
  <r>
    <x v="88"/>
    <x v="0"/>
    <n v="0"/>
    <n v="52"/>
    <m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2"/>
    <n v="0"/>
    <n v="456"/>
    <m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m/>
    <m/>
    <m/>
    <m/>
    <s v="Comunità"/>
  </r>
  <r>
    <x v="88"/>
    <x v="3"/>
    <n v="47"/>
    <n v="0"/>
    <m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4"/>
    <n v="11156"/>
    <n v="11397"/>
    <m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m/>
    <m/>
    <m/>
    <m/>
    <s v="Comunità"/>
  </r>
  <r>
    <x v="88"/>
    <x v="5"/>
    <n v="450"/>
    <n v="12"/>
    <m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m/>
    <m/>
    <m/>
    <m/>
    <s v="Comunità"/>
  </r>
  <r>
    <x v="88"/>
    <x v="6"/>
    <n v="878"/>
    <n v="1422"/>
    <m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m/>
    <m/>
    <m/>
    <m/>
    <s v="Comunità"/>
  </r>
  <r>
    <x v="88"/>
    <x v="7"/>
    <n v="3776"/>
    <n v="2620"/>
    <m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m/>
    <m/>
    <m/>
    <m/>
    <s v="Comunità"/>
  </r>
  <r>
    <x v="88"/>
    <x v="8"/>
    <n v="1129"/>
    <n v="2408"/>
    <m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m/>
    <m/>
    <m/>
    <m/>
    <s v="Comunità"/>
  </r>
  <r>
    <x v="88"/>
    <x v="9"/>
    <n v="1440"/>
    <n v="1090"/>
    <m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m/>
    <m/>
    <m/>
    <m/>
    <s v="Comunità"/>
  </r>
  <r>
    <x v="88"/>
    <x v="10"/>
    <n v="2491"/>
    <n v="2078"/>
    <m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m/>
    <m/>
    <m/>
    <m/>
    <s v="Comunità"/>
  </r>
  <r>
    <x v="88"/>
    <x v="11"/>
    <n v="7734"/>
    <n v="9129"/>
    <m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m/>
    <m/>
    <m/>
    <m/>
    <s v="Comunità"/>
  </r>
  <r>
    <x v="88"/>
    <x v="12"/>
    <n v="5496"/>
    <n v="2015"/>
    <m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m/>
    <m/>
    <m/>
    <m/>
    <s v="Comunità"/>
  </r>
  <r>
    <x v="8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5"/>
    <n v="320"/>
    <n v="221"/>
    <m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m/>
    <m/>
    <m/>
    <m/>
    <s v="Comunità"/>
  </r>
  <r>
    <x v="88"/>
    <x v="16"/>
    <n v="48856"/>
    <n v="51376"/>
    <m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m/>
    <m/>
    <m/>
    <m/>
    <s v="Comunità"/>
  </r>
  <r>
    <x v="8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unità"/>
  </r>
  <r>
    <x v="88"/>
    <x v="20"/>
    <n v="2900"/>
    <n v="3718"/>
    <m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m/>
    <m/>
    <m/>
    <m/>
    <s v="Comunità"/>
  </r>
  <r>
    <x v="88"/>
    <x v="21"/>
    <n v="21524"/>
    <n v="24007"/>
    <m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m/>
    <m/>
    <m/>
    <m/>
    <s v="Comunità"/>
  </r>
  <r>
    <x v="8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2"/>
    <n v="20776.22"/>
    <n v="44716.12"/>
    <m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m/>
    <m/>
    <m/>
    <m/>
    <s v="Tubazioni"/>
  </r>
  <r>
    <x v="89"/>
    <x v="3"/>
    <n v="10596"/>
    <n v="8755.73"/>
    <m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m/>
    <m/>
    <m/>
    <m/>
    <s v="Tubazioni"/>
  </r>
  <r>
    <x v="89"/>
    <x v="4"/>
    <n v="107706.73"/>
    <n v="178193.84"/>
    <m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m/>
    <m/>
    <m/>
    <m/>
    <s v="Tubazioni"/>
  </r>
  <r>
    <x v="8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8"/>
    <n v="7659.94"/>
    <n v="8866.14"/>
    <m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m/>
    <m/>
    <m/>
    <m/>
    <s v="Tubazioni"/>
  </r>
  <r>
    <x v="89"/>
    <x v="9"/>
    <n v="1187.1199999999999"/>
    <n v="11419.12"/>
    <m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m/>
    <m/>
    <m/>
    <m/>
    <s v="Tubazioni"/>
  </r>
  <r>
    <x v="89"/>
    <x v="10"/>
    <n v="32502.959999999999"/>
    <n v="53767.75"/>
    <m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m/>
    <m/>
    <m/>
    <m/>
    <s v="Tubazioni"/>
  </r>
  <r>
    <x v="89"/>
    <x v="11"/>
    <n v="17279.18"/>
    <n v="34327.65"/>
    <m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m/>
    <m/>
    <m/>
    <m/>
    <s v="Tubazioni"/>
  </r>
  <r>
    <x v="89"/>
    <x v="12"/>
    <n v="9553.27"/>
    <n v="25004.74"/>
    <m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m/>
    <m/>
    <m/>
    <m/>
    <s v="Tubazioni"/>
  </r>
  <r>
    <x v="89"/>
    <x v="13"/>
    <n v="4685.4799999999996"/>
    <n v="14720.66"/>
    <m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m/>
    <m/>
    <m/>
    <m/>
    <s v="Tubazioni"/>
  </r>
  <r>
    <x v="89"/>
    <x v="14"/>
    <n v="2248.23"/>
    <n v="444"/>
    <m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m/>
    <m/>
    <m/>
    <m/>
    <s v="Tubazioni"/>
  </r>
  <r>
    <x v="89"/>
    <x v="15"/>
    <n v="6513.19"/>
    <n v="11653.08"/>
    <m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m/>
    <m/>
    <m/>
    <m/>
    <s v="Tubazioni"/>
  </r>
  <r>
    <x v="89"/>
    <x v="16"/>
    <n v="70565.36"/>
    <n v="125724.79"/>
    <m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m/>
    <m/>
    <m/>
    <m/>
    <s v="Tubazioni"/>
  </r>
  <r>
    <x v="89"/>
    <x v="17"/>
    <n v="14735.53"/>
    <n v="0"/>
    <m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m/>
    <m/>
    <m/>
    <m/>
    <s v="Tubazioni"/>
  </r>
  <r>
    <x v="8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89"/>
    <x v="20"/>
    <n v="70567.05"/>
    <n v="114125.79"/>
    <m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m/>
    <m/>
    <m/>
    <m/>
    <s v="Tubazioni"/>
  </r>
  <r>
    <x v="89"/>
    <x v="21"/>
    <n v="8123.95"/>
    <n v="70610.320000000007"/>
    <m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m/>
    <m/>
    <m/>
    <m/>
    <s v="Tubazioni"/>
  </r>
  <r>
    <x v="9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3"/>
    <n v="0"/>
    <n v="5366.74"/>
    <m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m/>
    <m/>
    <m/>
    <m/>
    <s v="Tubazioni"/>
  </r>
  <r>
    <x v="90"/>
    <x v="4"/>
    <n v="2604.19"/>
    <n v="30831.88"/>
    <m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m/>
    <m/>
    <m/>
    <m/>
    <s v="Tubazioni"/>
  </r>
  <r>
    <x v="9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3"/>
    <n v="503.92"/>
    <n v="0"/>
    <m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m/>
    <m/>
    <m/>
    <m/>
    <s v="Tubazioni"/>
  </r>
  <r>
    <x v="9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19"/>
    <n v="88515.31"/>
    <n v="170620.74"/>
    <m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m/>
    <m/>
    <m/>
    <m/>
    <s v="Tubazioni"/>
  </r>
  <r>
    <x v="9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0"/>
    <x v="21"/>
    <n v="594029.18000000005"/>
    <n v="702792.73"/>
    <m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m/>
    <m/>
    <m/>
    <m/>
    <s v="Tubazioni"/>
  </r>
  <r>
    <x v="91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3"/>
    <n v="9910.19"/>
    <n v="11043.37"/>
    <m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m/>
    <m/>
    <m/>
    <m/>
    <s v="Componenti per impianti"/>
  </r>
  <r>
    <x v="9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6"/>
    <n v="2134.37"/>
    <n v="2069.08"/>
    <m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m/>
    <m/>
    <m/>
    <m/>
    <s v="Componenti per impianti"/>
  </r>
  <r>
    <x v="91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9"/>
    <n v="2691.73"/>
    <n v="2837.99"/>
    <m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m/>
    <m/>
    <m/>
    <m/>
    <s v="Componenti per impianti"/>
  </r>
  <r>
    <x v="91"/>
    <x v="10"/>
    <n v="10877.69"/>
    <n v="16472.919999999998"/>
    <m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m/>
    <m/>
    <m/>
    <m/>
    <s v="Componenti per impianti"/>
  </r>
  <r>
    <x v="91"/>
    <x v="11"/>
    <n v="6828.03"/>
    <n v="13319.53"/>
    <m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m/>
    <m/>
    <m/>
    <m/>
    <s v="Componenti per impianti"/>
  </r>
  <r>
    <x v="91"/>
    <x v="12"/>
    <n v="4691"/>
    <n v="6367.29"/>
    <m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m/>
    <m/>
    <m/>
    <m/>
    <s v="Componenti per impianti"/>
  </r>
  <r>
    <x v="9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4"/>
    <n v="33584.43"/>
    <n v="40201.64"/>
    <m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m/>
    <m/>
    <m/>
    <m/>
    <s v="Componenti per impianti"/>
  </r>
  <r>
    <x v="91"/>
    <x v="15"/>
    <n v="3311.36"/>
    <n v="1585.23"/>
    <m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m/>
    <m/>
    <m/>
    <m/>
    <s v="Componenti per impianti"/>
  </r>
  <r>
    <x v="91"/>
    <x v="16"/>
    <n v="40983.61"/>
    <n v="55740.5"/>
    <m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m/>
    <m/>
    <m/>
    <m/>
    <s v="Componenti per impianti"/>
  </r>
  <r>
    <x v="9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1"/>
    <x v="20"/>
    <n v="24521.599999999999"/>
    <n v="29245.08"/>
    <m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m/>
    <m/>
    <m/>
    <m/>
    <s v="Componenti per impianti"/>
  </r>
  <r>
    <x v="91"/>
    <x v="21"/>
    <n v="5334.83"/>
    <n v="7570.8"/>
    <m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m/>
    <m/>
    <m/>
    <m/>
    <s v="Componenti per impianti"/>
  </r>
  <r>
    <x v="9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2"/>
    <n v="275619"/>
    <n v="293746"/>
    <m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m/>
    <m/>
    <m/>
    <m/>
    <s v="Componenti per impianti"/>
  </r>
  <r>
    <x v="92"/>
    <x v="3"/>
    <n v="13340"/>
    <n v="12727"/>
    <m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m/>
    <m/>
    <m/>
    <m/>
    <s v="Componenti per impianti"/>
  </r>
  <r>
    <x v="92"/>
    <x v="4"/>
    <n v="13398"/>
    <n v="15857"/>
    <m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m/>
    <m/>
    <m/>
    <m/>
    <s v="Componenti per impianti"/>
  </r>
  <r>
    <x v="9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7"/>
    <n v="9894"/>
    <n v="18454"/>
    <m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m/>
    <m/>
    <m/>
    <m/>
    <s v="Componenti per impianti"/>
  </r>
  <r>
    <x v="92"/>
    <x v="8"/>
    <n v="45422"/>
    <n v="33084"/>
    <m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m/>
    <m/>
    <m/>
    <m/>
    <s v="Componenti per impianti"/>
  </r>
  <r>
    <x v="92"/>
    <x v="9"/>
    <n v="13056"/>
    <n v="13453"/>
    <m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m/>
    <m/>
    <m/>
    <m/>
    <s v="Componenti per impianti"/>
  </r>
  <r>
    <x v="92"/>
    <x v="10"/>
    <n v="44988"/>
    <n v="49742"/>
    <m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m/>
    <m/>
    <m/>
    <m/>
    <s v="Componenti per impianti"/>
  </r>
  <r>
    <x v="92"/>
    <x v="11"/>
    <n v="20475"/>
    <n v="27095"/>
    <m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m/>
    <m/>
    <m/>
    <m/>
    <s v="Componenti per impianti"/>
  </r>
  <r>
    <x v="92"/>
    <x v="12"/>
    <n v="15712"/>
    <n v="24755"/>
    <m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m/>
    <m/>
    <m/>
    <m/>
    <s v="Componenti per impianti"/>
  </r>
  <r>
    <x v="9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Componenti per impianti"/>
  </r>
  <r>
    <x v="92"/>
    <x v="14"/>
    <n v="643282"/>
    <n v="804725"/>
    <m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m/>
    <m/>
    <m/>
    <m/>
    <s v="Componenti per impianti"/>
  </r>
  <r>
    <x v="92"/>
    <x v="15"/>
    <n v="1135"/>
    <n v="1379"/>
    <m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m/>
    <m/>
    <m/>
    <m/>
    <s v="Componenti per impianti"/>
  </r>
  <r>
    <x v="92"/>
    <x v="16"/>
    <n v="371346"/>
    <n v="432611"/>
    <m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m/>
    <m/>
    <m/>
    <m/>
    <s v="Componenti per impianti"/>
  </r>
  <r>
    <x v="92"/>
    <x v="17"/>
    <n v="169849"/>
    <n v="171541"/>
    <m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m/>
    <m/>
    <m/>
    <m/>
    <s v="Componenti per impianti"/>
  </r>
  <r>
    <x v="92"/>
    <x v="18"/>
    <n v="95726"/>
    <n v="156393"/>
    <m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m/>
    <m/>
    <m/>
    <m/>
    <s v="Componenti per impianti"/>
  </r>
  <r>
    <x v="92"/>
    <x v="19"/>
    <n v="80651"/>
    <n v="132734"/>
    <m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m/>
    <m/>
    <m/>
    <m/>
    <s v="Componenti per impianti"/>
  </r>
  <r>
    <x v="92"/>
    <x v="20"/>
    <n v="90730"/>
    <n v="164795"/>
    <m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m/>
    <m/>
    <m/>
    <m/>
    <s v="Componenti per impianti"/>
  </r>
  <r>
    <x v="92"/>
    <x v="21"/>
    <n v="12927"/>
    <n v="3644"/>
    <m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m/>
    <m/>
    <m/>
    <m/>
    <s v="Componenti per impianti"/>
  </r>
  <r>
    <x v="9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2"/>
    <n v="6268"/>
    <n v="9453"/>
    <m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m/>
    <m/>
    <m/>
    <m/>
    <s v="Tubazioni"/>
  </r>
  <r>
    <x v="9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4"/>
    <n v="3699"/>
    <n v="0"/>
    <m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m/>
    <m/>
    <m/>
    <m/>
    <s v="Tubazioni"/>
  </r>
  <r>
    <x v="9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8"/>
    <n v="16428"/>
    <n v="8979"/>
    <m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m/>
    <m/>
    <m/>
    <m/>
    <s v="Tubazioni"/>
  </r>
  <r>
    <x v="93"/>
    <x v="9"/>
    <n v="4.0000000000000044"/>
    <n v="2927"/>
    <m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m/>
    <m/>
    <m/>
    <m/>
    <s v="Tubazioni"/>
  </r>
  <r>
    <x v="93"/>
    <x v="10"/>
    <n v="11276"/>
    <n v="11214"/>
    <m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m/>
    <m/>
    <m/>
    <m/>
    <s v="Tubazioni"/>
  </r>
  <r>
    <x v="9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2"/>
    <n v="18"/>
    <n v="0"/>
    <m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m/>
    <m/>
    <m/>
    <m/>
    <s v="Tubazioni"/>
  </r>
  <r>
    <x v="93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6"/>
    <n v="36575"/>
    <n v="45551"/>
    <m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m/>
    <m/>
    <m/>
    <m/>
    <s v="Tubazioni"/>
  </r>
  <r>
    <x v="9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3"/>
    <x v="20"/>
    <n v="454"/>
    <n v="0"/>
    <m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m/>
    <m/>
    <m/>
    <m/>
    <s v="Tubazioni"/>
  </r>
  <r>
    <x v="93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Tubazioni"/>
  </r>
  <r>
    <x v="9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2"/>
    <n v="93738.369999999966"/>
    <n v="135421.76000000001"/>
    <m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m/>
    <m/>
    <m/>
    <m/>
    <s v="Valvole"/>
  </r>
  <r>
    <x v="94"/>
    <x v="3"/>
    <n v="27969.71"/>
    <n v="28995.39"/>
    <m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m/>
    <m/>
    <m/>
    <m/>
    <s v="Valvole"/>
  </r>
  <r>
    <x v="94"/>
    <x v="4"/>
    <n v="71819.899999999994"/>
    <n v="31403.190000000002"/>
    <m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m/>
    <m/>
    <m/>
    <m/>
    <s v="Valvole"/>
  </r>
  <r>
    <x v="94"/>
    <x v="5"/>
    <n v="2224.0500000000002"/>
    <n v="2000.26"/>
    <m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m/>
    <m/>
    <m/>
    <m/>
    <s v="Valvole"/>
  </r>
  <r>
    <x v="9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7"/>
    <n v="9793.4"/>
    <n v="10217.84"/>
    <m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m/>
    <m/>
    <m/>
    <m/>
    <s v="Valvole"/>
  </r>
  <r>
    <x v="94"/>
    <x v="8"/>
    <n v="1711.1999999999998"/>
    <n v="1886.9799999999998"/>
    <m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m/>
    <m/>
    <m/>
    <m/>
    <s v="Valvole"/>
  </r>
  <r>
    <x v="94"/>
    <x v="9"/>
    <n v="7625.14"/>
    <n v="15832.58"/>
    <m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m/>
    <m/>
    <m/>
    <m/>
    <s v="Valvole"/>
  </r>
  <r>
    <x v="94"/>
    <x v="10"/>
    <n v="20984.579999999998"/>
    <n v="28548.240000000013"/>
    <m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m/>
    <m/>
    <m/>
    <m/>
    <s v="Valvole"/>
  </r>
  <r>
    <x v="94"/>
    <x v="11"/>
    <n v="5360.12"/>
    <n v="5709.1500000000005"/>
    <m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m/>
    <m/>
    <m/>
    <m/>
    <s v="Valvole"/>
  </r>
  <r>
    <x v="94"/>
    <x v="12"/>
    <n v="3511.49"/>
    <n v="8007.21"/>
    <m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m/>
    <m/>
    <m/>
    <m/>
    <s v="Valvole"/>
  </r>
  <r>
    <x v="94"/>
    <x v="13"/>
    <n v="14229.24"/>
    <n v="12941.650000000001"/>
    <m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m/>
    <m/>
    <m/>
    <m/>
    <s v="Valvole"/>
  </r>
  <r>
    <x v="94"/>
    <x v="14"/>
    <n v="121831.17"/>
    <n v="132710.21999999997"/>
    <m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m/>
    <m/>
    <m/>
    <m/>
    <s v="Valvole"/>
  </r>
  <r>
    <x v="94"/>
    <x v="15"/>
    <n v="1769.6700000000003"/>
    <n v="41116.019999999997"/>
    <m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m/>
    <m/>
    <m/>
    <m/>
    <s v="Valvole"/>
  </r>
  <r>
    <x v="9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lvole"/>
  </r>
  <r>
    <x v="94"/>
    <x v="20"/>
    <n v="99435.790000000008"/>
    <n v="125033.15000000001"/>
    <m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m/>
    <m/>
    <m/>
    <m/>
    <s v="Valvole"/>
  </r>
  <r>
    <x v="94"/>
    <x v="21"/>
    <n v="35148.65"/>
    <n v="33297.749999999993"/>
    <m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m/>
    <m/>
    <m/>
    <m/>
    <s v="Valvole"/>
  </r>
  <r>
    <x v="95"/>
    <x v="0"/>
    <n v="305.99"/>
    <n v="0"/>
    <m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m/>
    <m/>
    <m/>
    <m/>
    <s v="Vasi ad espansione"/>
  </r>
  <r>
    <x v="95"/>
    <x v="1"/>
    <n v="624.56000000000006"/>
    <n v="1285.27"/>
    <m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m/>
    <m/>
    <m/>
    <m/>
    <s v="Vasi ad espansione"/>
  </r>
  <r>
    <x v="9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4"/>
    <n v="2387.8100000000004"/>
    <n v="3813.24"/>
    <m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m/>
    <m/>
    <m/>
    <m/>
    <s v="Vasi ad espansione"/>
  </r>
  <r>
    <x v="95"/>
    <x v="5"/>
    <n v="188.05999999999997"/>
    <n v="0"/>
    <m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7"/>
    <n v="1455.58"/>
    <n v="489.5"/>
    <m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m/>
    <m/>
    <m/>
    <m/>
    <s v="Vasi ad espansione"/>
  </r>
  <r>
    <x v="95"/>
    <x v="8"/>
    <n v="9919.6700000000019"/>
    <n v="7532.91"/>
    <m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m/>
    <m/>
    <m/>
    <m/>
    <s v="Vasi ad espansione"/>
  </r>
  <r>
    <x v="95"/>
    <x v="9"/>
    <n v="2192.7400000000002"/>
    <n v="1423.6000000000001"/>
    <m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m/>
    <m/>
    <m/>
    <m/>
    <s v="Vasi ad espansione"/>
  </r>
  <r>
    <x v="95"/>
    <x v="10"/>
    <n v="6074.89"/>
    <n v="7548.5699999999988"/>
    <m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m/>
    <m/>
    <m/>
    <m/>
    <s v="Vasi ad espansione"/>
  </r>
  <r>
    <x v="95"/>
    <x v="11"/>
    <n v="3931.68"/>
    <n v="5797.4800000000005"/>
    <m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m/>
    <m/>
    <m/>
    <m/>
    <s v="Vasi ad espansione"/>
  </r>
  <r>
    <x v="95"/>
    <x v="12"/>
    <n v="1765.29"/>
    <n v="2701.78"/>
    <m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m/>
    <m/>
    <m/>
    <m/>
    <s v="Vasi ad espansione"/>
  </r>
  <r>
    <x v="95"/>
    <x v="13"/>
    <n v="2266.1699999999996"/>
    <n v="3232.1599999999994"/>
    <m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m/>
    <m/>
    <m/>
    <m/>
    <s v="Vasi ad espansione"/>
  </r>
  <r>
    <x v="95"/>
    <x v="14"/>
    <n v="24711.049999999996"/>
    <n v="25580.309999999998"/>
    <m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m/>
    <m/>
    <m/>
    <m/>
    <s v="Vasi ad espansione"/>
  </r>
  <r>
    <x v="9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6"/>
    <n v="14599.76"/>
    <n v="17231.479999999996"/>
    <m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m/>
    <m/>
    <m/>
    <m/>
    <s v="Vasi ad espansione"/>
  </r>
  <r>
    <x v="9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asi ad espansione"/>
  </r>
  <r>
    <x v="95"/>
    <x v="20"/>
    <n v="6829.46"/>
    <n v="8832.2799999999988"/>
    <m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m/>
    <m/>
    <m/>
    <m/>
    <s v="Vasi ad espansione"/>
  </r>
  <r>
    <x v="95"/>
    <x v="21"/>
    <n v="12971.789999999997"/>
    <n v="15755.659999999998"/>
    <m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m/>
    <m/>
    <m/>
    <m/>
    <s v="Vasi ad espansione"/>
  </r>
  <r>
    <x v="9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"/>
    <n v="1995.44"/>
    <n v="0"/>
    <m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m/>
    <m/>
    <m/>
    <m/>
    <s v="Ventilazione"/>
  </r>
  <r>
    <x v="96"/>
    <x v="2"/>
    <n v="1995.44"/>
    <n v="0"/>
    <m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m/>
    <m/>
    <m/>
    <m/>
    <s v="Ventilazione"/>
  </r>
  <r>
    <x v="9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4"/>
    <n v="34773.450000000004"/>
    <n v="25259.250000000004"/>
    <m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m/>
    <m/>
    <m/>
    <m/>
    <s v="Ventilazione"/>
  </r>
  <r>
    <x v="9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9"/>
    <n v="4997.71"/>
    <n v="5585.36"/>
    <m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m/>
    <m/>
    <m/>
    <m/>
    <s v="Ventilazione"/>
  </r>
  <r>
    <x v="9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1"/>
    <n v="3152.4600000000005"/>
    <n v="1053.1099999999999"/>
    <m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m/>
    <m/>
    <m/>
    <m/>
    <s v="Ventilazione"/>
  </r>
  <r>
    <x v="96"/>
    <x v="12"/>
    <n v="1852.0899999999997"/>
    <n v="0"/>
    <m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m/>
    <m/>
    <m/>
    <m/>
    <s v="Ventilazione"/>
  </r>
  <r>
    <x v="96"/>
    <x v="13"/>
    <n v="705.14"/>
    <n v="535"/>
    <m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m/>
    <m/>
    <m/>
    <m/>
    <s v="Ventilazione"/>
  </r>
  <r>
    <x v="96"/>
    <x v="14"/>
    <n v="10441.670000000002"/>
    <n v="29070.749999999993"/>
    <m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m/>
    <m/>
    <m/>
    <m/>
    <s v="Ventilazione"/>
  </r>
  <r>
    <x v="9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s v="Ventilazione"/>
  </r>
  <r>
    <x v="9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2"/>
    <n v="0"/>
    <n v="294.64"/>
    <m/>
    <m/>
    <m/>
    <m/>
    <m/>
    <m/>
    <m/>
    <m/>
    <m/>
    <n v="0"/>
    <n v="0"/>
    <n v="0"/>
    <n v="294.64"/>
    <n v="0"/>
    <n v="0"/>
    <n v="0"/>
    <n v="0"/>
    <n v="0"/>
    <n v="0"/>
    <n v="0"/>
    <n v="0"/>
    <m/>
    <m/>
    <m/>
    <m/>
    <s v="Elettropompe"/>
  </r>
  <r>
    <x v="9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4"/>
    <n v="88330.96000000005"/>
    <n v="104250.38999999993"/>
    <m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m/>
    <m/>
    <m/>
    <m/>
    <s v="Elettropompe"/>
  </r>
  <r>
    <x v="9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3"/>
    <n v="617.7600000000001"/>
    <n v="0"/>
    <m/>
    <m/>
    <m/>
    <m/>
    <m/>
    <m/>
    <m/>
    <m/>
    <m/>
    <n v="0"/>
    <n v="0"/>
    <n v="617.7600000000001"/>
    <n v="0"/>
    <n v="0"/>
    <n v="0"/>
    <n v="0"/>
    <n v="0"/>
    <n v="0"/>
    <n v="0"/>
    <n v="0"/>
    <n v="0"/>
    <m/>
    <m/>
    <m/>
    <m/>
    <s v="Elettropompe"/>
  </r>
  <r>
    <x v="9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5"/>
    <n v="12380.229999999998"/>
    <n v="18644.049999999996"/>
    <m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m/>
    <m/>
    <m/>
    <m/>
    <s v="Elettropompe"/>
  </r>
  <r>
    <x v="9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17"/>
    <n v="7765"/>
    <n v="83506.959999999992"/>
    <m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m/>
    <m/>
    <m/>
    <m/>
    <s v="Elettropompe"/>
  </r>
  <r>
    <x v="97"/>
    <x v="18"/>
    <n v="88178.00999999998"/>
    <n v="12631.2"/>
    <m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m/>
    <m/>
    <m/>
    <m/>
    <s v="Elettropompe"/>
  </r>
  <r>
    <x v="97"/>
    <x v="19"/>
    <n v="45213.35"/>
    <n v="65980.38"/>
    <m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m/>
    <m/>
    <m/>
    <m/>
    <s v="Elettropompe"/>
  </r>
  <r>
    <x v="9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  <s v="Elettropompe"/>
  </r>
  <r>
    <x v="97"/>
    <x v="21"/>
    <n v="110437.37"/>
    <n v="106296.44"/>
    <m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m/>
    <m/>
    <m/>
    <m/>
    <s v="Elettropomp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3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0"/>
    <n v="15675.826086956522"/>
    <n v="8765"/>
    <m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m/>
    <m/>
    <m/>
    <m/>
  </r>
  <r>
    <x v="0"/>
    <x v="1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2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3"/>
    <n v="5626.478260869565"/>
    <n v="15717"/>
    <m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m/>
    <m/>
    <m/>
    <m/>
  </r>
  <r>
    <x v="0"/>
    <x v="14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5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6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7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8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19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0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0"/>
    <x v="21"/>
    <n v="0"/>
    <n v="0"/>
    <m/>
    <m/>
    <m/>
    <m/>
    <n v="0"/>
    <m/>
    <n v="0"/>
    <m/>
    <n v="0"/>
    <m/>
    <n v="0"/>
    <n v="0"/>
    <n v="0"/>
    <n v="0"/>
    <n v="0"/>
    <n v="0"/>
    <n v="0"/>
    <n v="0"/>
    <n v="0"/>
    <n v="0"/>
    <n v="0"/>
    <m/>
    <m/>
    <m/>
    <m/>
  </r>
  <r>
    <x v="1"/>
    <x v="0"/>
    <n v="13889.826086956522"/>
    <n v="14102.36"/>
    <m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m/>
    <m/>
    <m/>
    <m/>
  </r>
  <r>
    <x v="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"/>
    <n v="68178.608695652176"/>
    <n v="97258.89"/>
    <m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m/>
    <m/>
    <m/>
    <m/>
  </r>
  <r>
    <x v="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6"/>
    <n v="78.478260869565219"/>
    <n v="4163.3599999999997"/>
    <m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m/>
    <m/>
    <m/>
    <m/>
  </r>
  <r>
    <x v="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1"/>
    <n v="0"/>
    <n v="1442.59"/>
    <m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m/>
    <m/>
    <m/>
    <m/>
  </r>
  <r>
    <x v="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3"/>
    <n v="189489.47826086957"/>
    <n v="282094.69"/>
    <m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m/>
    <m/>
    <m/>
    <m/>
  </r>
  <r>
    <x v="1"/>
    <x v="14"/>
    <n v="7664.4347826086951"/>
    <n v="4876.75"/>
    <m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m/>
    <m/>
    <m/>
    <m/>
  </r>
  <r>
    <x v="1"/>
    <x v="15"/>
    <n v="11.565217391304348"/>
    <n v="0"/>
    <m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m/>
    <m/>
    <m/>
    <m/>
  </r>
  <r>
    <x v="1"/>
    <x v="16"/>
    <n v="77793.434782608689"/>
    <n v="107330.76"/>
    <m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m/>
    <m/>
    <m/>
    <m/>
  </r>
  <r>
    <x v="1"/>
    <x v="17"/>
    <n v="13997.217391304348"/>
    <n v="15700.56"/>
    <m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m/>
    <m/>
    <m/>
    <m/>
  </r>
  <r>
    <x v="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"/>
    <x v="0"/>
    <n v="5190.6900000000005"/>
    <n v="1512.52"/>
    <m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m/>
    <m/>
    <m/>
    <m/>
  </r>
  <r>
    <x v="2"/>
    <x v="1"/>
    <n v="8496.44"/>
    <n v="9324.09"/>
    <m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m/>
    <m/>
    <m/>
    <m/>
  </r>
  <r>
    <x v="2"/>
    <x v="2"/>
    <n v="34803.350999999995"/>
    <n v="51098.74"/>
    <m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m/>
    <m/>
    <m/>
    <m/>
  </r>
  <r>
    <x v="2"/>
    <x v="3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5"/>
    <n v="1967.3700000000001"/>
    <n v="6466.66"/>
    <m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m/>
    <m/>
    <m/>
    <m/>
  </r>
  <r>
    <x v="2"/>
    <x v="6"/>
    <n v="11992.76"/>
    <n v="30715.64"/>
    <m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m/>
    <m/>
    <m/>
    <m/>
  </r>
  <r>
    <x v="2"/>
    <x v="7"/>
    <n v="9707.11"/>
    <n v="9983.18"/>
    <m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m/>
    <m/>
    <m/>
    <m/>
  </r>
  <r>
    <x v="2"/>
    <x v="8"/>
    <n v="1927.93"/>
    <n v="3082.9"/>
    <m/>
    <m/>
    <m/>
    <n v="1142.44"/>
    <n v="0"/>
    <m/>
    <m/>
    <m/>
    <m/>
    <m/>
    <m/>
    <m/>
    <m/>
    <m/>
    <m/>
    <m/>
    <m/>
    <n v="785.49"/>
    <n v="1696.39"/>
    <n v="0"/>
    <n v="1386.51"/>
    <m/>
    <m/>
    <m/>
    <m/>
  </r>
  <r>
    <x v="2"/>
    <x v="9"/>
    <n v="430.85"/>
    <n v="3153.9900000000002"/>
    <m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m/>
    <m/>
    <m/>
    <m/>
  </r>
  <r>
    <x v="2"/>
    <x v="10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1"/>
    <n v="0"/>
    <n v="4648"/>
    <m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m/>
    <m/>
    <m/>
    <m/>
  </r>
  <r>
    <x v="2"/>
    <x v="12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3"/>
    <n v="88632.5"/>
    <n v="147543.22"/>
    <m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m/>
    <m/>
    <m/>
    <m/>
  </r>
  <r>
    <x v="2"/>
    <x v="14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5"/>
    <n v="4629.1499999999996"/>
    <n v="10678.63"/>
    <m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m/>
    <m/>
    <m/>
    <m/>
  </r>
  <r>
    <x v="2"/>
    <x v="16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7"/>
    <n v="750.15"/>
    <n v="0"/>
    <m/>
    <m/>
    <m/>
    <m/>
    <n v="0"/>
    <m/>
    <m/>
    <m/>
    <m/>
    <m/>
    <m/>
    <n v="750.15"/>
    <m/>
    <m/>
    <m/>
    <m/>
    <m/>
    <m/>
    <n v="0"/>
    <n v="0"/>
    <n v="0"/>
    <m/>
    <m/>
    <m/>
    <m/>
  </r>
  <r>
    <x v="2"/>
    <x v="18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19"/>
    <n v="0"/>
    <n v="0"/>
    <m/>
    <m/>
    <m/>
    <m/>
    <n v="0"/>
    <m/>
    <m/>
    <m/>
    <m/>
    <m/>
    <m/>
    <m/>
    <m/>
    <m/>
    <m/>
    <m/>
    <m/>
    <m/>
    <n v="0"/>
    <n v="0"/>
    <n v="0"/>
    <m/>
    <m/>
    <m/>
    <m/>
  </r>
  <r>
    <x v="2"/>
    <x v="20"/>
    <n v="9403.07"/>
    <n v="8217.27"/>
    <m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m/>
    <m/>
    <m/>
    <m/>
  </r>
  <r>
    <x v="2"/>
    <x v="21"/>
    <n v="0"/>
    <n v="0"/>
    <m/>
    <m/>
    <m/>
    <m/>
    <n v="0"/>
    <n v="0"/>
    <m/>
    <m/>
    <m/>
    <m/>
    <m/>
    <m/>
    <m/>
    <m/>
    <m/>
    <m/>
    <m/>
    <m/>
    <n v="0"/>
    <n v="0"/>
    <n v="0"/>
    <m/>
    <m/>
    <m/>
    <m/>
  </r>
  <r>
    <x v="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"/>
    <n v="23324.769999999997"/>
    <n v="57431.55"/>
    <m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m/>
    <m/>
    <m/>
    <m/>
  </r>
  <r>
    <x v="3"/>
    <x v="2"/>
    <n v="50993.490000000005"/>
    <n v="69245.47"/>
    <m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m/>
    <m/>
    <m/>
    <m/>
  </r>
  <r>
    <x v="3"/>
    <x v="3"/>
    <n v="27231.899999999998"/>
    <n v="62082.11"/>
    <m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m/>
    <m/>
    <m/>
    <m/>
  </r>
  <r>
    <x v="3"/>
    <x v="4"/>
    <n v="6318.01"/>
    <n v="24633.019999999997"/>
    <m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m/>
    <m/>
    <m/>
    <m/>
  </r>
  <r>
    <x v="3"/>
    <x v="5"/>
    <n v="3992.71"/>
    <n v="3077.92"/>
    <m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m/>
    <m/>
    <m/>
    <m/>
  </r>
  <r>
    <x v="3"/>
    <x v="6"/>
    <n v="2730.36"/>
    <n v="4432.4500000000007"/>
    <m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m/>
    <m/>
    <m/>
    <m/>
  </r>
  <r>
    <x v="3"/>
    <x v="7"/>
    <n v="191.54"/>
    <n v="4653.26"/>
    <m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m/>
    <m/>
    <m/>
    <m/>
  </r>
  <r>
    <x v="3"/>
    <x v="8"/>
    <n v="33626.759999999995"/>
    <n v="39367.100000000006"/>
    <m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m/>
    <m/>
    <m/>
    <m/>
  </r>
  <r>
    <x v="3"/>
    <x v="9"/>
    <n v="77113.94"/>
    <n v="104428.79"/>
    <m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m/>
    <m/>
    <m/>
    <m/>
  </r>
  <r>
    <x v="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1"/>
    <n v="17594.04"/>
    <n v="14928.08"/>
    <m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m/>
    <m/>
    <m/>
    <m/>
  </r>
  <r>
    <x v="3"/>
    <x v="12"/>
    <n v="28069.16"/>
    <n v="68064.39"/>
    <m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m/>
    <m/>
    <m/>
    <m/>
  </r>
  <r>
    <x v="3"/>
    <x v="13"/>
    <n v="128525.53"/>
    <n v="203693.4"/>
    <m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m/>
    <m/>
    <m/>
    <m/>
  </r>
  <r>
    <x v="3"/>
    <x v="14"/>
    <n v="116628.70999999999"/>
    <n v="133245.71"/>
    <m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m/>
    <m/>
    <m/>
    <m/>
  </r>
  <r>
    <x v="3"/>
    <x v="15"/>
    <n v="3663.13"/>
    <n v="4519.42"/>
    <m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m/>
    <m/>
    <m/>
    <m/>
  </r>
  <r>
    <x v="3"/>
    <x v="16"/>
    <n v="507576.36"/>
    <n v="594797.9"/>
    <m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m/>
    <m/>
    <m/>
    <m/>
  </r>
  <r>
    <x v="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"/>
    <x v="19"/>
    <n v="167719.53"/>
    <n v="361016.89"/>
    <m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m/>
    <m/>
    <m/>
    <m/>
  </r>
  <r>
    <x v="3"/>
    <x v="20"/>
    <n v="239177.68999999997"/>
    <n v="580961.53"/>
    <m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m/>
    <m/>
    <m/>
    <m/>
  </r>
  <r>
    <x v="3"/>
    <x v="21"/>
    <n v="111468.11"/>
    <n v="250895.31"/>
    <m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m/>
    <m/>
    <m/>
    <m/>
  </r>
  <r>
    <x v="4"/>
    <x v="0"/>
    <n v="766.91"/>
    <n v="236.54"/>
    <m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m/>
    <m/>
    <m/>
    <m/>
  </r>
  <r>
    <x v="4"/>
    <x v="1"/>
    <n v="307.02"/>
    <n v="147.26"/>
    <m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m/>
    <m/>
    <m/>
    <m/>
  </r>
  <r>
    <x v="4"/>
    <x v="2"/>
    <n v="1329.08"/>
    <n v="1117.8399999999999"/>
    <m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m/>
    <m/>
    <m/>
    <m/>
  </r>
  <r>
    <x v="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4"/>
    <n v="0"/>
    <n v="189.19"/>
    <m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m/>
    <m/>
    <m/>
    <m/>
  </r>
  <r>
    <x v="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0"/>
    <n v="4150.6000000000004"/>
    <n v="5064.67"/>
    <m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m/>
    <m/>
    <m/>
    <m/>
  </r>
  <r>
    <x v="4"/>
    <x v="11"/>
    <n v="1618.96"/>
    <n v="2608.9"/>
    <m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m/>
    <m/>
    <m/>
    <m/>
  </r>
  <r>
    <x v="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3"/>
    <n v="3697.21"/>
    <n v="2548.56"/>
    <m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m/>
    <m/>
    <m/>
    <m/>
  </r>
  <r>
    <x v="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"/>
    <x v="20"/>
    <n v="410.53"/>
    <n v="0"/>
    <m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m/>
    <m/>
    <m/>
    <m/>
  </r>
  <r>
    <x v="4"/>
    <x v="21"/>
    <n v="0"/>
    <n v="1399.29"/>
    <m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2"/>
    <n v="65855.399999999994"/>
    <n v="82102.040000000008"/>
    <m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m/>
    <m/>
    <m/>
    <m/>
  </r>
  <r>
    <x v="5"/>
    <x v="3"/>
    <n v="3882.18"/>
    <n v="3353.97"/>
    <m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m/>
    <m/>
    <m/>
    <m/>
  </r>
  <r>
    <x v="5"/>
    <x v="4"/>
    <n v="83132.58"/>
    <n v="97859.170000000013"/>
    <m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m/>
    <m/>
    <m/>
    <m/>
  </r>
  <r>
    <x v="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7"/>
    <n v="2510.85"/>
    <n v="3306.93"/>
    <m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m/>
    <m/>
    <m/>
    <m/>
  </r>
  <r>
    <x v="5"/>
    <x v="8"/>
    <n v="18358.270000000004"/>
    <n v="7553.69"/>
    <m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m/>
    <m/>
    <m/>
    <m/>
  </r>
  <r>
    <x v="5"/>
    <x v="9"/>
    <n v="1481.33"/>
    <n v="700.73"/>
    <m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m/>
    <m/>
    <m/>
    <m/>
  </r>
  <r>
    <x v="5"/>
    <x v="10"/>
    <n v="9477.659999999998"/>
    <n v="19372.109999999997"/>
    <m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m/>
    <m/>
    <m/>
    <m/>
  </r>
  <r>
    <x v="5"/>
    <x v="11"/>
    <n v="7679.62"/>
    <n v="6648.579999999999"/>
    <m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m/>
    <m/>
    <m/>
    <m/>
  </r>
  <r>
    <x v="5"/>
    <x v="12"/>
    <n v="3937.4399999999991"/>
    <n v="4117.92"/>
    <m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m/>
    <m/>
    <m/>
    <m/>
  </r>
  <r>
    <x v="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4"/>
    <n v="60676.240000000034"/>
    <n v="50980.779999999977"/>
    <m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m/>
    <m/>
    <m/>
    <m/>
  </r>
  <r>
    <x v="5"/>
    <x v="15"/>
    <n v="2521.14"/>
    <n v="10760.06"/>
    <m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m/>
    <m/>
    <m/>
    <m/>
  </r>
  <r>
    <x v="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"/>
    <x v="19"/>
    <n v="19034.269999999997"/>
    <n v="36118.020000000011"/>
    <m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m/>
    <m/>
    <m/>
    <m/>
  </r>
  <r>
    <x v="5"/>
    <x v="20"/>
    <n v="3494.21"/>
    <n v="0"/>
    <m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m/>
    <m/>
    <m/>
    <m/>
  </r>
  <r>
    <x v="5"/>
    <x v="21"/>
    <n v="0"/>
    <n v="1844.8400000000004"/>
    <m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m/>
    <m/>
    <m/>
    <m/>
  </r>
  <r>
    <x v="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2"/>
    <n v="24732.6"/>
    <n v="29878.91"/>
    <m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m/>
    <m/>
    <m/>
    <m/>
  </r>
  <r>
    <x v="6"/>
    <x v="3"/>
    <n v="5542.66"/>
    <n v="7248.32"/>
    <m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m/>
    <m/>
    <m/>
    <m/>
  </r>
  <r>
    <x v="6"/>
    <x v="4"/>
    <n v="7706.13"/>
    <n v="20362.86"/>
    <m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m/>
    <m/>
    <m/>
    <m/>
  </r>
  <r>
    <x v="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7"/>
    <n v="0"/>
    <n v="1939"/>
    <m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m/>
    <m/>
    <m/>
    <m/>
  </r>
  <r>
    <x v="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0"/>
    <n v="2569.23"/>
    <n v="10760.44"/>
    <m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m/>
    <m/>
    <m/>
    <m/>
  </r>
  <r>
    <x v="6"/>
    <x v="11"/>
    <n v="8680.4699999999993"/>
    <n v="14292.28"/>
    <m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m/>
    <m/>
    <m/>
    <m/>
  </r>
  <r>
    <x v="6"/>
    <x v="12"/>
    <n v="4852.57"/>
    <n v="3648.48"/>
    <m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m/>
    <m/>
    <m/>
    <m/>
  </r>
  <r>
    <x v="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4"/>
    <n v="28288.87"/>
    <n v="21638.74"/>
    <m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m/>
    <m/>
    <m/>
    <m/>
  </r>
  <r>
    <x v="6"/>
    <x v="15"/>
    <n v="8120.86"/>
    <n v="6687.16"/>
    <m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m/>
    <m/>
    <m/>
    <m/>
  </r>
  <r>
    <x v="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18"/>
    <n v="7672.54"/>
    <n v="4692.96"/>
    <m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m/>
    <m/>
    <m/>
    <m/>
  </r>
  <r>
    <x v="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"/>
    <x v="20"/>
    <n v="2218.86"/>
    <n v="159.63"/>
    <m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m/>
    <m/>
    <m/>
    <m/>
  </r>
  <r>
    <x v="6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3"/>
    <n v="5411.71"/>
    <n v="2680.69"/>
    <m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m/>
    <m/>
    <m/>
    <m/>
  </r>
  <r>
    <x v="8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5"/>
    <n v="0"/>
    <n v="392"/>
    <m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m/>
    <m/>
    <m/>
    <m/>
  </r>
  <r>
    <x v="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8"/>
    <n v="1856.76"/>
    <n v="2072.58"/>
    <m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m/>
    <m/>
    <m/>
    <m/>
  </r>
  <r>
    <x v="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0"/>
    <n v="2034.39"/>
    <n v="1414.69"/>
    <m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m/>
    <m/>
    <m/>
    <m/>
  </r>
  <r>
    <x v="8"/>
    <x v="11"/>
    <n v="479.08"/>
    <n v="1822.61"/>
    <m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m/>
    <m/>
    <m/>
    <m/>
  </r>
  <r>
    <x v="8"/>
    <x v="12"/>
    <n v="0"/>
    <n v="2056.1999999999998"/>
    <m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m/>
    <m/>
    <m/>
    <m/>
  </r>
  <r>
    <x v="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4"/>
    <n v="4833.67"/>
    <n v="4716.3100000000004"/>
    <m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m/>
    <m/>
    <m/>
    <m/>
  </r>
  <r>
    <x v="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6"/>
    <n v="6272"/>
    <n v="0"/>
    <m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m/>
    <m/>
    <m/>
    <m/>
  </r>
  <r>
    <x v="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"/>
    <x v="21"/>
    <n v="3323.5"/>
    <n v="9223.76"/>
    <m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m/>
    <m/>
    <m/>
    <m/>
  </r>
  <r>
    <x v="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2"/>
    <n v="340021.87999999995"/>
    <n v="896801.42"/>
    <m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m/>
    <m/>
    <m/>
    <m/>
  </r>
  <r>
    <x v="9"/>
    <x v="3"/>
    <n v="7536.3499999999995"/>
    <n v="46018.36"/>
    <m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m/>
    <m/>
    <m/>
    <m/>
  </r>
  <r>
    <x v="9"/>
    <x v="4"/>
    <n v="77988.340000000011"/>
    <n v="194604.86000000002"/>
    <m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m/>
    <m/>
    <m/>
    <m/>
  </r>
  <r>
    <x v="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0"/>
    <n v="0"/>
    <n v="4927.5199999999995"/>
    <m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m/>
    <m/>
    <m/>
    <m/>
  </r>
  <r>
    <x v="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4"/>
    <n v="45753.120000000003"/>
    <n v="49110.319999999992"/>
    <m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m/>
    <m/>
    <m/>
    <m/>
  </r>
  <r>
    <x v="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6"/>
    <n v="30576.620000000003"/>
    <n v="332808.16999999993"/>
    <m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m/>
    <m/>
    <m/>
    <m/>
  </r>
  <r>
    <x v="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18"/>
    <n v="41265.299999999996"/>
    <n v="66362.41"/>
    <m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m/>
    <m/>
    <m/>
    <m/>
  </r>
  <r>
    <x v="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"/>
    <x v="20"/>
    <n v="294988.45"/>
    <n v="1437482.7799999998"/>
    <m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m/>
    <m/>
    <m/>
    <m/>
  </r>
  <r>
    <x v="9"/>
    <x v="21"/>
    <n v="82244.800000000003"/>
    <n v="180290.39"/>
    <m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m/>
    <m/>
    <m/>
    <m/>
  </r>
  <r>
    <x v="1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4"/>
    <n v="3975.59"/>
    <n v="4022.95"/>
    <m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m/>
    <m/>
    <m/>
    <m/>
  </r>
  <r>
    <x v="1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6"/>
    <n v="1701.17"/>
    <n v="7242.84"/>
    <m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m/>
    <m/>
    <m/>
    <m/>
  </r>
  <r>
    <x v="10"/>
    <x v="7"/>
    <n v="2111.9899999999998"/>
    <n v="2536.54"/>
    <m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m/>
    <m/>
    <m/>
    <m/>
  </r>
  <r>
    <x v="10"/>
    <x v="8"/>
    <n v="5557.78"/>
    <n v="6883.73"/>
    <m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m/>
    <m/>
    <m/>
    <m/>
  </r>
  <r>
    <x v="10"/>
    <x v="9"/>
    <n v="578.47"/>
    <n v="127.8"/>
    <m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m/>
    <m/>
    <m/>
    <m/>
  </r>
  <r>
    <x v="10"/>
    <x v="10"/>
    <n v="1151.1500000000001"/>
    <n v="5163.63"/>
    <m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m/>
    <m/>
    <m/>
    <m/>
  </r>
  <r>
    <x v="10"/>
    <x v="11"/>
    <n v="1035.6199999999999"/>
    <n v="1962.48"/>
    <m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m/>
    <m/>
    <m/>
    <m/>
  </r>
  <r>
    <x v="10"/>
    <x v="12"/>
    <n v="320.95"/>
    <n v="3322.1400000000003"/>
    <m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m/>
    <m/>
    <m/>
    <m/>
  </r>
  <r>
    <x v="10"/>
    <x v="13"/>
    <n v="60738.83"/>
    <n v="77237.08"/>
    <m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m/>
    <m/>
    <m/>
    <m/>
  </r>
  <r>
    <x v="10"/>
    <x v="14"/>
    <n v="11888.41"/>
    <n v="8028.67"/>
    <m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m/>
    <m/>
    <m/>
    <m/>
  </r>
  <r>
    <x v="10"/>
    <x v="15"/>
    <n v="9103.24"/>
    <n v="8538.01"/>
    <m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m/>
    <m/>
    <m/>
    <m/>
  </r>
  <r>
    <x v="10"/>
    <x v="16"/>
    <n v="167"/>
    <n v="667.45"/>
    <m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m/>
    <m/>
    <m/>
    <m/>
  </r>
  <r>
    <x v="10"/>
    <x v="17"/>
    <n v="5057.21"/>
    <n v="7760.31"/>
    <m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m/>
    <m/>
    <m/>
    <m/>
  </r>
  <r>
    <x v="10"/>
    <x v="18"/>
    <n v="1481.79"/>
    <n v="0"/>
    <m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m/>
    <m/>
    <m/>
    <m/>
  </r>
  <r>
    <x v="10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0"/>
    <x v="20"/>
    <n v="65.400000000000006"/>
    <n v="171.1"/>
    <m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m/>
    <m/>
    <m/>
    <m/>
  </r>
  <r>
    <x v="10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1"/>
    <x v="0"/>
    <n v="0"/>
    <n v="9578.7900000000009"/>
    <m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m/>
    <m/>
    <m/>
    <m/>
  </r>
  <r>
    <x v="11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1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"/>
    <n v="0"/>
    <n v="934.08"/>
    <m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"/>
    <n v="64433.49"/>
    <n v="85215.59"/>
    <m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m/>
    <m/>
    <m/>
    <m/>
  </r>
  <r>
    <x v="1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4"/>
    <n v="6113.2099999999991"/>
    <n v="1282.6400000000001"/>
    <m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m/>
    <m/>
    <m/>
    <m/>
  </r>
  <r>
    <x v="1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7"/>
    <n v="3449.66"/>
    <n v="1645.17"/>
    <m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m/>
    <m/>
    <m/>
    <m/>
  </r>
  <r>
    <x v="12"/>
    <x v="8"/>
    <n v="9208.9699999999993"/>
    <n v="0"/>
    <m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m/>
    <m/>
    <m/>
    <m/>
  </r>
  <r>
    <x v="1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0"/>
    <n v="2516.37"/>
    <n v="7047.46"/>
    <m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m/>
    <m/>
    <m/>
    <m/>
  </r>
  <r>
    <x v="12"/>
    <x v="11"/>
    <n v="1896.06"/>
    <n v="0"/>
    <m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m/>
    <m/>
    <m/>
    <m/>
  </r>
  <r>
    <x v="12"/>
    <x v="12"/>
    <n v="4044.08"/>
    <n v="3742.92"/>
    <m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3"/>
    <n v="598.4"/>
    <n v="0"/>
    <m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m/>
    <m/>
    <m/>
    <m/>
  </r>
  <r>
    <x v="12"/>
    <x v="14"/>
    <n v="22816.41"/>
    <n v="24566.33"/>
    <m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m/>
    <m/>
    <m/>
    <m/>
  </r>
  <r>
    <x v="1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6"/>
    <n v="6443.96"/>
    <n v="5565.9"/>
    <m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m/>
    <m/>
    <m/>
    <m/>
  </r>
  <r>
    <x v="12"/>
    <x v="17"/>
    <n v="48306.81"/>
    <n v="33008.44"/>
    <m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m/>
    <m/>
    <m/>
    <m/>
  </r>
  <r>
    <x v="1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0"/>
    <n v="1604.12"/>
    <n v="266.57"/>
    <m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m/>
    <m/>
    <m/>
    <m/>
  </r>
  <r>
    <x v="1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2"/>
    <n v="158550.63"/>
    <n v="264517.05"/>
    <m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m/>
    <m/>
    <m/>
    <m/>
  </r>
  <r>
    <x v="13"/>
    <x v="3"/>
    <n v="25929.62"/>
    <n v="45250.36"/>
    <m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m/>
    <m/>
    <m/>
    <m/>
  </r>
  <r>
    <x v="13"/>
    <x v="4"/>
    <n v="76836.600000000006"/>
    <n v="148832.14000000001"/>
    <m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m/>
    <m/>
    <m/>
    <m/>
  </r>
  <r>
    <x v="1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3"/>
    <x v="7"/>
    <n v="95.22"/>
    <n v="3666.31"/>
    <m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m/>
    <m/>
    <m/>
    <m/>
  </r>
  <r>
    <x v="13"/>
    <x v="8"/>
    <n v="6524.37"/>
    <n v="3529.93"/>
    <m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m/>
    <m/>
    <m/>
    <m/>
  </r>
  <r>
    <x v="13"/>
    <x v="9"/>
    <n v="3243.94"/>
    <n v="4092.14"/>
    <m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m/>
    <m/>
    <m/>
    <m/>
  </r>
  <r>
    <x v="13"/>
    <x v="10"/>
    <n v="28348.7"/>
    <n v="48874.19"/>
    <m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m/>
    <m/>
    <m/>
    <m/>
  </r>
  <r>
    <x v="13"/>
    <x v="11"/>
    <n v="13762.74"/>
    <n v="28994.25"/>
    <m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m/>
    <m/>
    <m/>
    <m/>
  </r>
  <r>
    <x v="13"/>
    <x v="12"/>
    <n v="35097.769999999997"/>
    <n v="47122.9"/>
    <m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m/>
    <m/>
    <m/>
    <m/>
  </r>
  <r>
    <x v="13"/>
    <x v="13"/>
    <n v="17171.25"/>
    <n v="40633.449999999997"/>
    <m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m/>
    <m/>
    <m/>
    <m/>
  </r>
  <r>
    <x v="13"/>
    <x v="14"/>
    <n v="121440.33"/>
    <n v="157799.17000000001"/>
    <m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m/>
    <m/>
    <m/>
    <m/>
  </r>
  <r>
    <x v="13"/>
    <x v="15"/>
    <n v="24374.799999999999"/>
    <n v="54756.04"/>
    <m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m/>
    <m/>
    <m/>
    <m/>
  </r>
  <r>
    <x v="13"/>
    <x v="16"/>
    <n v="19294.919999999998"/>
    <n v="35856.29"/>
    <m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m/>
    <m/>
    <m/>
    <m/>
  </r>
  <r>
    <x v="13"/>
    <x v="17"/>
    <n v="4903.55"/>
    <n v="8179.17"/>
    <m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m/>
    <m/>
    <m/>
    <m/>
  </r>
  <r>
    <x v="13"/>
    <x v="18"/>
    <n v="3494.13"/>
    <n v="5786.38"/>
    <m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m/>
    <m/>
    <m/>
    <m/>
  </r>
  <r>
    <x v="13"/>
    <x v="19"/>
    <n v="54454.75"/>
    <n v="108961.96"/>
    <m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m/>
    <m/>
    <m/>
    <m/>
  </r>
  <r>
    <x v="13"/>
    <x v="20"/>
    <n v="100198.39999999999"/>
    <n v="212670.89"/>
    <m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m/>
    <m/>
    <m/>
    <m/>
  </r>
  <r>
    <x v="13"/>
    <x v="21"/>
    <n v="22541.49"/>
    <n v="31102.17"/>
    <m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m/>
    <m/>
    <m/>
    <m/>
  </r>
  <r>
    <x v="1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4"/>
    <x v="21"/>
    <n v="6666.64"/>
    <n v="12241.69"/>
    <m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m/>
    <m/>
    <m/>
    <m/>
  </r>
  <r>
    <x v="1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1"/>
    <n v="1033"/>
    <n v="1517"/>
    <m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m/>
    <m/>
    <m/>
    <m/>
  </r>
  <r>
    <x v="1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6"/>
    <n v="705"/>
    <n v="0"/>
    <m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m/>
    <m/>
    <m/>
    <m/>
  </r>
  <r>
    <x v="1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8"/>
    <n v="3558"/>
    <n v="0"/>
    <m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m/>
    <m/>
    <m/>
    <m/>
  </r>
  <r>
    <x v="15"/>
    <x v="9"/>
    <n v="7434"/>
    <n v="3583"/>
    <m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m/>
    <m/>
    <m/>
    <m/>
  </r>
  <r>
    <x v="15"/>
    <x v="10"/>
    <n v="695"/>
    <n v="0"/>
    <m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11"/>
    <n v="14904"/>
    <n v="20136"/>
    <m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m/>
    <m/>
    <m/>
    <m/>
  </r>
  <r>
    <x v="15"/>
    <x v="12"/>
    <n v="9617"/>
    <n v="18460"/>
    <m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m/>
    <m/>
    <m/>
    <m/>
  </r>
  <r>
    <x v="15"/>
    <x v="13"/>
    <n v="37092"/>
    <n v="30898"/>
    <m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m/>
    <m/>
    <m/>
    <m/>
  </r>
  <r>
    <x v="15"/>
    <x v="14"/>
    <n v="14431"/>
    <n v="1269"/>
    <m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m/>
    <m/>
    <m/>
    <m/>
  </r>
  <r>
    <x v="15"/>
    <x v="15"/>
    <n v="0"/>
    <n v="645"/>
    <m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m/>
    <m/>
    <m/>
    <m/>
  </r>
  <r>
    <x v="15"/>
    <x v="16"/>
    <n v="102637"/>
    <n v="182078"/>
    <m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m/>
    <m/>
    <m/>
    <m/>
  </r>
  <r>
    <x v="15"/>
    <x v="17"/>
    <n v="21908"/>
    <n v="30767"/>
    <m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m/>
    <m/>
    <m/>
    <m/>
  </r>
  <r>
    <x v="15"/>
    <x v="18"/>
    <n v="79204"/>
    <n v="81824"/>
    <m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m/>
    <m/>
    <m/>
    <m/>
  </r>
  <r>
    <x v="1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5"/>
    <x v="20"/>
    <n v="0"/>
    <n v="-660"/>
    <m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m/>
    <m/>
    <m/>
    <m/>
  </r>
  <r>
    <x v="15"/>
    <x v="21"/>
    <n v="105"/>
    <n v="0"/>
    <m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6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4"/>
    <n v="1202"/>
    <n v="1275"/>
    <m/>
    <m/>
    <m/>
    <m/>
    <m/>
    <m/>
    <m/>
    <m/>
    <m/>
    <n v="717"/>
    <n v="243"/>
    <n v="0"/>
    <n v="0"/>
    <n v="0"/>
    <n v="0"/>
    <n v="0"/>
    <n v="0"/>
    <n v="0"/>
    <n v="0"/>
    <n v="485"/>
    <n v="1032"/>
    <m/>
    <m/>
    <m/>
    <m/>
  </r>
  <r>
    <x v="16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3"/>
    <n v="3565"/>
    <n v="56119"/>
    <m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m/>
    <m/>
    <m/>
    <m/>
  </r>
  <r>
    <x v="16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16"/>
    <x v="19"/>
    <n v="12717"/>
    <n v="26030"/>
    <m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m/>
    <m/>
    <m/>
    <m/>
  </r>
  <r>
    <x v="16"/>
    <x v="20"/>
    <n v="23637"/>
    <n v="13634"/>
    <m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m/>
    <m/>
    <m/>
    <m/>
  </r>
  <r>
    <x v="16"/>
    <x v="21"/>
    <n v="25471"/>
    <n v="4576"/>
    <m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m/>
    <m/>
    <m/>
    <m/>
  </r>
  <r>
    <x v="1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1"/>
    <n v="2349.6099999999997"/>
    <n v="1983.81"/>
    <m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m/>
    <m/>
    <m/>
    <m/>
  </r>
  <r>
    <x v="17"/>
    <x v="2"/>
    <n v="9369.119999999999"/>
    <n v="16352.610000000006"/>
    <m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m/>
    <m/>
    <m/>
    <m/>
  </r>
  <r>
    <x v="1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4"/>
    <n v="333289.15999999986"/>
    <n v="402895.05999999994"/>
    <m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m/>
    <m/>
    <m/>
    <m/>
  </r>
  <r>
    <x v="1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6"/>
    <n v="16656.929999999997"/>
    <n v="28246.140000000003"/>
    <m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m/>
    <m/>
    <m/>
    <m/>
  </r>
  <r>
    <x v="17"/>
    <x v="7"/>
    <n v="1095.1299999999999"/>
    <n v="870.36"/>
    <m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m/>
    <m/>
    <m/>
    <m/>
  </r>
  <r>
    <x v="17"/>
    <x v="8"/>
    <n v="23563.310000000012"/>
    <n v="21750.399999999994"/>
    <m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m/>
    <m/>
    <m/>
    <m/>
  </r>
  <r>
    <x v="17"/>
    <x v="9"/>
    <n v="39563.24"/>
    <n v="25441.239999999991"/>
    <m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m/>
    <m/>
    <m/>
    <m/>
  </r>
  <r>
    <x v="17"/>
    <x v="10"/>
    <n v="27146.359999999979"/>
    <n v="35968.980000000003"/>
    <m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m/>
    <m/>
    <m/>
    <m/>
  </r>
  <r>
    <x v="17"/>
    <x v="11"/>
    <n v="8454.85"/>
    <n v="6940.8500000000013"/>
    <m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m/>
    <m/>
    <m/>
    <m/>
  </r>
  <r>
    <x v="17"/>
    <x v="12"/>
    <n v="36037.35"/>
    <n v="81723.660000000018"/>
    <m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m/>
    <m/>
    <m/>
    <m/>
  </r>
  <r>
    <x v="17"/>
    <x v="13"/>
    <n v="51088.409999999989"/>
    <n v="79137.400000000067"/>
    <m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m/>
    <m/>
    <m/>
    <m/>
  </r>
  <r>
    <x v="17"/>
    <x v="14"/>
    <n v="193838.43999999997"/>
    <n v="233318.70999999993"/>
    <m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m/>
    <m/>
    <m/>
    <m/>
  </r>
  <r>
    <x v="17"/>
    <x v="15"/>
    <n v="32709.370000000017"/>
    <n v="32517.560000000009"/>
    <m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m/>
    <m/>
    <m/>
    <m/>
  </r>
  <r>
    <x v="17"/>
    <x v="16"/>
    <n v="207516.4899999999"/>
    <n v="278717.43000000017"/>
    <m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m/>
    <m/>
    <m/>
    <m/>
  </r>
  <r>
    <x v="17"/>
    <x v="17"/>
    <n v="146753.30999999991"/>
    <n v="224136.72000000012"/>
    <m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m/>
    <m/>
    <m/>
    <m/>
  </r>
  <r>
    <x v="1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7"/>
    <x v="19"/>
    <n v="44676.73"/>
    <n v="101537.93000000001"/>
    <m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m/>
    <m/>
    <m/>
    <m/>
  </r>
  <r>
    <x v="17"/>
    <x v="20"/>
    <n v="204349.94999999984"/>
    <n v="211439.89999999979"/>
    <m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m/>
    <m/>
    <m/>
    <m/>
  </r>
  <r>
    <x v="17"/>
    <x v="21"/>
    <n v="62468.539999999994"/>
    <n v="33157.35"/>
    <m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m/>
    <m/>
    <m/>
    <m/>
  </r>
  <r>
    <x v="18"/>
    <x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3"/>
    <n v="11893.6"/>
    <n v="0"/>
    <m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m/>
    <m/>
    <m/>
    <m/>
  </r>
  <r>
    <x v="18"/>
    <x v="4"/>
    <n v="28945.27"/>
    <n v="14593.75"/>
    <m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m/>
    <m/>
    <m/>
    <m/>
  </r>
  <r>
    <x v="18"/>
    <x v="5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6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7"/>
    <n v="3548.65"/>
    <n v="0"/>
    <m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m/>
    <m/>
    <m/>
    <m/>
  </r>
  <r>
    <x v="18"/>
    <x v="8"/>
    <n v="16106.24"/>
    <n v="0"/>
    <m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m/>
    <m/>
    <m/>
    <m/>
  </r>
  <r>
    <x v="18"/>
    <x v="9"/>
    <n v="21370.880000000001"/>
    <n v="18938.439999999999"/>
    <m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m/>
    <m/>
    <m/>
    <m/>
  </r>
  <r>
    <x v="18"/>
    <x v="10"/>
    <n v="16467.63"/>
    <n v="0"/>
    <m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1"/>
    <n v="20760.82"/>
    <n v="0"/>
    <m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m/>
    <m/>
    <m/>
    <m/>
  </r>
  <r>
    <x v="18"/>
    <x v="12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3"/>
    <n v="10336.5"/>
    <n v="16027.7"/>
    <m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m/>
    <m/>
    <m/>
    <m/>
  </r>
  <r>
    <x v="18"/>
    <x v="14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5"/>
    <n v="19990.419999999998"/>
    <n v="0"/>
    <m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m/>
    <m/>
    <m/>
    <m/>
  </r>
  <r>
    <x v="18"/>
    <x v="16"/>
    <n v="13575"/>
    <n v="0"/>
    <m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m/>
    <m/>
    <m/>
    <m/>
  </r>
  <r>
    <x v="18"/>
    <x v="17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8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19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8"/>
    <x v="20"/>
    <n v="90945.53"/>
    <n v="0"/>
    <m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m/>
    <m/>
    <m/>
    <m/>
  </r>
  <r>
    <x v="18"/>
    <x v="21"/>
    <n v="141240.37"/>
    <n v="14798.61"/>
    <m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m/>
    <m/>
    <m/>
    <m/>
  </r>
  <r>
    <x v="19"/>
    <x v="0"/>
    <n v="19970.63"/>
    <n v="10666.82"/>
    <m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m/>
    <m/>
    <m/>
    <m/>
  </r>
  <r>
    <x v="19"/>
    <x v="1"/>
    <n v="0"/>
    <n v="3059"/>
    <m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m/>
    <m/>
    <m/>
    <m/>
  </r>
  <r>
    <x v="1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3"/>
    <n v="1717"/>
    <n v="2561.1"/>
    <m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m/>
    <m/>
    <m/>
    <m/>
  </r>
  <r>
    <x v="19"/>
    <x v="4"/>
    <n v="600654.88999999955"/>
    <n v="554797.17000000004"/>
    <m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m/>
    <m/>
    <m/>
    <m/>
  </r>
  <r>
    <x v="19"/>
    <x v="5"/>
    <n v="2057.29"/>
    <n v="3004.2900000000009"/>
    <m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m/>
    <m/>
    <m/>
    <m/>
  </r>
  <r>
    <x v="1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7"/>
    <n v="22021.420000000009"/>
    <n v="6244.3100000000013"/>
    <m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m/>
    <m/>
    <m/>
    <m/>
  </r>
  <r>
    <x v="1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0"/>
    <n v="53485.74000000002"/>
    <n v="58759.38"/>
    <m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m/>
    <m/>
    <m/>
    <m/>
  </r>
  <r>
    <x v="19"/>
    <x v="11"/>
    <n v="8427.39"/>
    <n v="4827"/>
    <m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m/>
    <m/>
    <m/>
    <m/>
  </r>
  <r>
    <x v="19"/>
    <x v="12"/>
    <n v="4940.3600000000006"/>
    <n v="6956.6399999999994"/>
    <m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m/>
    <m/>
    <m/>
    <m/>
  </r>
  <r>
    <x v="19"/>
    <x v="13"/>
    <n v="7355.1800000000012"/>
    <n v="13452.97"/>
    <m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m/>
    <m/>
    <m/>
    <m/>
  </r>
  <r>
    <x v="19"/>
    <x v="14"/>
    <n v="97954.78"/>
    <n v="104803.42"/>
    <m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m/>
    <m/>
    <m/>
    <m/>
  </r>
  <r>
    <x v="19"/>
    <x v="15"/>
    <n v="2444.9499999999998"/>
    <n v="332.86"/>
    <m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m/>
    <m/>
    <m/>
    <m/>
  </r>
  <r>
    <x v="19"/>
    <x v="16"/>
    <n v="0"/>
    <n v="2199.3000000000002"/>
    <m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m/>
    <m/>
    <m/>
    <m/>
  </r>
  <r>
    <x v="1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8"/>
    <n v="0"/>
    <n v="3507.73"/>
    <m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m/>
    <m/>
    <m/>
    <m/>
  </r>
  <r>
    <x v="19"/>
    <x v="19"/>
    <n v="1900.47"/>
    <n v="11923.179999999998"/>
    <m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m/>
    <m/>
    <m/>
    <m/>
  </r>
  <r>
    <x v="19"/>
    <x v="20"/>
    <n v="13916.030000000002"/>
    <n v="13049.65"/>
    <m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m/>
    <m/>
    <m/>
    <m/>
  </r>
  <r>
    <x v="19"/>
    <x v="21"/>
    <n v="7982.81"/>
    <n v="0"/>
    <m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m/>
    <m/>
    <m/>
    <m/>
  </r>
  <r>
    <x v="2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"/>
    <n v="5399.4"/>
    <n v="4788.3999999999996"/>
    <m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m/>
    <m/>
    <m/>
    <m/>
  </r>
  <r>
    <x v="20"/>
    <x v="2"/>
    <n v="5237.26"/>
    <n v="7375.96"/>
    <m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m/>
    <m/>
    <m/>
    <m/>
  </r>
  <r>
    <x v="2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4"/>
    <n v="15288.92"/>
    <n v="29445.66"/>
    <m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m/>
    <m/>
    <m/>
    <m/>
  </r>
  <r>
    <x v="20"/>
    <x v="5"/>
    <n v="0"/>
    <n v="196.2"/>
    <m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m/>
    <m/>
    <m/>
    <m/>
  </r>
  <r>
    <x v="20"/>
    <x v="6"/>
    <n v="627.80999999999995"/>
    <n v="745.38"/>
    <m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m/>
    <m/>
    <m/>
    <m/>
  </r>
  <r>
    <x v="2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8"/>
    <n v="10133.129999999999"/>
    <n v="4542.93"/>
    <m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m/>
    <m/>
    <m/>
    <m/>
  </r>
  <r>
    <x v="20"/>
    <x v="9"/>
    <n v="21258.3"/>
    <n v="8092.86"/>
    <m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m/>
    <m/>
    <m/>
    <m/>
  </r>
  <r>
    <x v="2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1"/>
    <n v="2620.2600000000002"/>
    <n v="12041.57"/>
    <m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m/>
    <m/>
    <m/>
    <m/>
  </r>
  <r>
    <x v="2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3"/>
    <n v="879"/>
    <n v="2115.1999999999998"/>
    <m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m/>
    <m/>
    <m/>
    <m/>
  </r>
  <r>
    <x v="20"/>
    <x v="14"/>
    <n v="42367.86"/>
    <n v="51457.38"/>
    <m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m/>
    <m/>
    <m/>
    <m/>
  </r>
  <r>
    <x v="2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6"/>
    <n v="156214.39999999999"/>
    <n v="177994.53"/>
    <m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m/>
    <m/>
    <m/>
    <m/>
  </r>
  <r>
    <x v="2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0"/>
    <x v="20"/>
    <n v="105201.85"/>
    <n v="113343.06"/>
    <m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m/>
    <m/>
    <m/>
    <m/>
  </r>
  <r>
    <x v="20"/>
    <x v="21"/>
    <n v="40671.79"/>
    <n v="74127.58"/>
    <m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m/>
    <m/>
    <m/>
    <m/>
  </r>
  <r>
    <x v="2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"/>
    <n v="67.61"/>
    <n v="0"/>
    <m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3"/>
    <n v="0"/>
    <n v="5173.18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m/>
    <m/>
    <m/>
    <m/>
  </r>
  <r>
    <x v="21"/>
    <x v="4"/>
    <n v="39408.36"/>
    <n v="88082.55"/>
    <m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m/>
    <m/>
    <m/>
    <m/>
  </r>
  <r>
    <x v="2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6"/>
    <n v="593.84"/>
    <n v="1251.3"/>
    <m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m/>
    <m/>
    <m/>
    <m/>
  </r>
  <r>
    <x v="2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1"/>
    <n v="27592.14"/>
    <n v="31392.95"/>
    <m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m/>
    <m/>
    <m/>
    <m/>
  </r>
  <r>
    <x v="21"/>
    <x v="12"/>
    <n v="13990.87"/>
    <n v="19485.169999999998"/>
    <m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m/>
    <m/>
    <m/>
    <m/>
  </r>
  <r>
    <x v="21"/>
    <x v="13"/>
    <n v="15288.17"/>
    <n v="13695.41"/>
    <m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m/>
    <m/>
    <m/>
    <m/>
  </r>
  <r>
    <x v="21"/>
    <x v="14"/>
    <n v="8204.26"/>
    <n v="19363.73"/>
    <m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m/>
    <m/>
    <m/>
    <m/>
  </r>
  <r>
    <x v="2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6"/>
    <n v="99331.39"/>
    <n v="104686.67"/>
    <m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m/>
    <m/>
    <m/>
    <m/>
  </r>
  <r>
    <x v="2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4"/>
    <n v="14645.6"/>
    <n v="14550.55"/>
    <m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m/>
    <m/>
    <m/>
    <m/>
  </r>
  <r>
    <x v="2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1"/>
    <n v="3098.21"/>
    <n v="1015.28"/>
    <m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m/>
    <m/>
    <m/>
    <m/>
  </r>
  <r>
    <x v="22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19"/>
    <n v="46535.21"/>
    <n v="83307.820000000007"/>
    <m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m/>
    <m/>
    <m/>
    <m/>
  </r>
  <r>
    <x v="22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2"/>
    <x v="21"/>
    <n v="18657.34"/>
    <n v="25580.73"/>
    <m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m/>
    <m/>
    <m/>
    <m/>
  </r>
  <r>
    <x v="2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"/>
    <n v="40.159999999999997"/>
    <n v="0"/>
    <m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2"/>
    <n v="8994.5400000000009"/>
    <n v="6272.04"/>
    <m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m/>
    <m/>
    <m/>
    <m/>
  </r>
  <r>
    <x v="2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4"/>
    <n v="6959.68"/>
    <n v="7055.08"/>
    <m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m/>
    <m/>
    <m/>
    <m/>
  </r>
  <r>
    <x v="23"/>
    <x v="5"/>
    <n v="697.21"/>
    <n v="0"/>
    <m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m/>
    <m/>
    <m/>
    <m/>
  </r>
  <r>
    <x v="2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7"/>
    <n v="4271.22"/>
    <n v="19390.359999999997"/>
    <m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m/>
    <m/>
    <m/>
    <m/>
  </r>
  <r>
    <x v="23"/>
    <x v="8"/>
    <n v="776.91"/>
    <n v="1756.79"/>
    <m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m/>
    <m/>
    <m/>
    <m/>
  </r>
  <r>
    <x v="2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0"/>
    <n v="7211.74"/>
    <n v="7703.66"/>
    <m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m/>
    <m/>
    <m/>
    <m/>
  </r>
  <r>
    <x v="23"/>
    <x v="11"/>
    <n v="47087.34"/>
    <n v="53480.47"/>
    <m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m/>
    <m/>
    <m/>
    <m/>
  </r>
  <r>
    <x v="23"/>
    <x v="12"/>
    <n v="6395.98"/>
    <n v="14173.529999999999"/>
    <m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m/>
    <m/>
    <m/>
    <m/>
  </r>
  <r>
    <x v="23"/>
    <x v="13"/>
    <n v="12710.12"/>
    <n v="9061.69"/>
    <m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m/>
    <m/>
    <m/>
    <m/>
  </r>
  <r>
    <x v="23"/>
    <x v="14"/>
    <n v="181626.44"/>
    <n v="192982.67"/>
    <m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m/>
    <m/>
    <m/>
    <m/>
  </r>
  <r>
    <x v="23"/>
    <x v="15"/>
    <n v="35563.17"/>
    <n v="65392.81"/>
    <m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m/>
    <m/>
    <m/>
    <m/>
  </r>
  <r>
    <x v="23"/>
    <x v="16"/>
    <n v="0"/>
    <n v="48230.14"/>
    <m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m/>
    <m/>
    <m/>
    <m/>
  </r>
  <r>
    <x v="2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3"/>
    <x v="19"/>
    <n v="18015.77"/>
    <n v="21267.54"/>
    <m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m/>
    <m/>
    <m/>
    <m/>
  </r>
  <r>
    <x v="23"/>
    <x v="20"/>
    <n v="5087.6899999999996"/>
    <n v="32300.05"/>
    <m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m/>
    <m/>
    <m/>
    <m/>
  </r>
  <r>
    <x v="23"/>
    <x v="21"/>
    <n v="8760.01"/>
    <n v="18369.8"/>
    <m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m/>
    <m/>
    <m/>
    <m/>
  </r>
  <r>
    <x v="24"/>
    <x v="0"/>
    <n v="0"/>
    <n v="2806.8"/>
    <m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4"/>
    <n v="6244.29"/>
    <n v="1923.24"/>
    <m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m/>
    <m/>
    <m/>
    <m/>
  </r>
  <r>
    <x v="24"/>
    <x v="5"/>
    <n v="159"/>
    <n v="390"/>
    <m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m/>
    <m/>
    <m/>
    <m/>
  </r>
  <r>
    <x v="2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8"/>
    <n v="4244.16"/>
    <n v="4180.2"/>
    <m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m/>
    <m/>
    <m/>
    <m/>
  </r>
  <r>
    <x v="24"/>
    <x v="9"/>
    <n v="89.5"/>
    <n v="47"/>
    <m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m/>
    <m/>
    <m/>
    <m/>
  </r>
  <r>
    <x v="24"/>
    <x v="10"/>
    <n v="27922.35"/>
    <n v="47225.27"/>
    <m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m/>
    <m/>
    <m/>
    <m/>
  </r>
  <r>
    <x v="24"/>
    <x v="11"/>
    <n v="1958"/>
    <n v="8119.5"/>
    <m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m/>
    <m/>
    <m/>
    <m/>
  </r>
  <r>
    <x v="24"/>
    <x v="12"/>
    <n v="0"/>
    <n v="1702.93"/>
    <m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m/>
    <m/>
    <m/>
    <m/>
  </r>
  <r>
    <x v="2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4"/>
    <n v="14715.26"/>
    <n v="26416.18"/>
    <m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m/>
    <m/>
    <m/>
    <m/>
  </r>
  <r>
    <x v="24"/>
    <x v="15"/>
    <n v="27449.66"/>
    <n v="52117.13"/>
    <m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m/>
    <m/>
    <m/>
    <m/>
  </r>
  <r>
    <x v="24"/>
    <x v="16"/>
    <n v="0"/>
    <n v="32547"/>
    <m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m/>
    <m/>
    <m/>
    <m/>
  </r>
  <r>
    <x v="2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4"/>
    <x v="20"/>
    <n v="3125.2"/>
    <n v="3753.25"/>
    <m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m/>
    <m/>
    <m/>
    <m/>
  </r>
  <r>
    <x v="2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4"/>
    <n v="0"/>
    <n v="1303"/>
    <m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m/>
    <m/>
    <m/>
    <m/>
  </r>
  <r>
    <x v="2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8"/>
    <n v="199.12"/>
    <n v="0"/>
    <m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m/>
    <m/>
    <m/>
    <m/>
  </r>
  <r>
    <x v="2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1"/>
    <n v="1185.31"/>
    <n v="1396.38"/>
    <m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m/>
    <m/>
    <m/>
    <m/>
  </r>
  <r>
    <x v="2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4"/>
    <n v="15937.29"/>
    <n v="21762.639999999999"/>
    <m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m/>
    <m/>
    <m/>
    <m/>
  </r>
  <r>
    <x v="2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"/>
    <n v="0"/>
    <n v="1026.49"/>
    <m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m/>
    <m/>
    <m/>
    <m/>
  </r>
  <r>
    <x v="26"/>
    <x v="2"/>
    <n v="4904.07"/>
    <n v="5519.01"/>
    <m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m/>
    <m/>
    <m/>
    <m/>
  </r>
  <r>
    <x v="26"/>
    <x v="3"/>
    <n v="0"/>
    <n v="457.2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m/>
    <m/>
    <m/>
    <m/>
  </r>
  <r>
    <x v="26"/>
    <x v="4"/>
    <n v="2959.36"/>
    <n v="6535.03"/>
    <m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m/>
    <m/>
    <m/>
    <m/>
  </r>
  <r>
    <x v="2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8"/>
    <n v="2875.84"/>
    <n v="4825.79"/>
    <m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m/>
    <m/>
    <m/>
    <m/>
  </r>
  <r>
    <x v="26"/>
    <x v="9"/>
    <n v="934.23"/>
    <n v="928.1"/>
    <m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m/>
    <m/>
    <m/>
    <m/>
  </r>
  <r>
    <x v="2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1"/>
    <n v="1409.4"/>
    <n v="1552.96"/>
    <m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m/>
    <m/>
    <m/>
    <m/>
  </r>
  <r>
    <x v="26"/>
    <x v="12"/>
    <n v="324.8"/>
    <n v="546.97"/>
    <m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m/>
    <m/>
    <m/>
    <m/>
  </r>
  <r>
    <x v="2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4"/>
    <n v="6638.73"/>
    <n v="6257.7"/>
    <m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m/>
    <m/>
    <m/>
    <m/>
  </r>
  <r>
    <x v="2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16"/>
    <n v="2102.1999999999998"/>
    <n v="0"/>
    <m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m/>
    <m/>
    <m/>
    <m/>
  </r>
  <r>
    <x v="26"/>
    <x v="17"/>
    <n v="7466.5"/>
    <n v="4954.2"/>
    <m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m/>
    <m/>
    <m/>
    <m/>
  </r>
  <r>
    <x v="26"/>
    <x v="18"/>
    <n v="1012.79"/>
    <n v="4317.68"/>
    <m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m/>
    <m/>
    <m/>
    <m/>
  </r>
  <r>
    <x v="2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6"/>
    <x v="20"/>
    <n v="6367.0499999999993"/>
    <n v="4426.71"/>
    <m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m/>
    <m/>
    <m/>
    <m/>
  </r>
  <r>
    <x v="26"/>
    <x v="21"/>
    <n v="21144.92"/>
    <n v="21907.89"/>
    <m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m/>
    <m/>
    <m/>
    <m/>
  </r>
  <r>
    <x v="27"/>
    <x v="0"/>
    <n v="4247"/>
    <n v="0"/>
    <m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m/>
    <m/>
    <m/>
    <m/>
  </r>
  <r>
    <x v="27"/>
    <x v="1"/>
    <n v="2212"/>
    <n v="2175"/>
    <m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m/>
    <m/>
    <m/>
    <m/>
  </r>
  <r>
    <x v="27"/>
    <x v="2"/>
    <n v="25713"/>
    <n v="44662"/>
    <m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m/>
    <m/>
    <m/>
    <m/>
  </r>
  <r>
    <x v="27"/>
    <x v="3"/>
    <n v="0"/>
    <n v="3071"/>
    <m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m/>
    <m/>
    <m/>
    <m/>
  </r>
  <r>
    <x v="27"/>
    <x v="4"/>
    <n v="4546"/>
    <n v="3883"/>
    <m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m/>
    <m/>
    <m/>
    <m/>
  </r>
  <r>
    <x v="27"/>
    <x v="5"/>
    <n v="1572"/>
    <n v="781"/>
    <m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m/>
    <m/>
    <m/>
    <m/>
  </r>
  <r>
    <x v="27"/>
    <x v="6"/>
    <n v="2409"/>
    <n v="2674"/>
    <m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m/>
    <m/>
    <m/>
    <m/>
  </r>
  <r>
    <x v="27"/>
    <x v="7"/>
    <n v="3893"/>
    <n v="3948"/>
    <m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m/>
    <m/>
    <m/>
    <m/>
  </r>
  <r>
    <x v="27"/>
    <x v="8"/>
    <n v="7481"/>
    <n v="2652"/>
    <m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m/>
    <m/>
    <m/>
    <m/>
  </r>
  <r>
    <x v="27"/>
    <x v="9"/>
    <n v="6814"/>
    <n v="14517"/>
    <m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m/>
    <m/>
    <m/>
    <m/>
  </r>
  <r>
    <x v="27"/>
    <x v="10"/>
    <n v="18217"/>
    <n v="28617"/>
    <m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m/>
    <m/>
    <m/>
    <m/>
  </r>
  <r>
    <x v="27"/>
    <x v="11"/>
    <n v="9911"/>
    <n v="20736"/>
    <m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m/>
    <m/>
    <m/>
    <m/>
  </r>
  <r>
    <x v="27"/>
    <x v="12"/>
    <n v="9278"/>
    <n v="23475"/>
    <m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m/>
    <m/>
    <m/>
    <m/>
  </r>
  <r>
    <x v="27"/>
    <x v="13"/>
    <n v="3448"/>
    <n v="5196"/>
    <m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m/>
    <m/>
    <m/>
    <m/>
  </r>
  <r>
    <x v="27"/>
    <x v="14"/>
    <n v="34930"/>
    <n v="45239"/>
    <m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m/>
    <m/>
    <m/>
    <m/>
  </r>
  <r>
    <x v="27"/>
    <x v="15"/>
    <n v="2435"/>
    <n v="10760"/>
    <m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m/>
    <m/>
    <m/>
    <m/>
  </r>
  <r>
    <x v="27"/>
    <x v="16"/>
    <n v="86929"/>
    <n v="137210"/>
    <m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m/>
    <m/>
    <m/>
    <m/>
  </r>
  <r>
    <x v="2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7"/>
    <x v="19"/>
    <n v="29484"/>
    <n v="93338"/>
    <m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m/>
    <m/>
    <m/>
    <m/>
  </r>
  <r>
    <x v="27"/>
    <x v="20"/>
    <n v="63507"/>
    <n v="91914"/>
    <m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m/>
    <m/>
    <m/>
    <m/>
  </r>
  <r>
    <x v="27"/>
    <x v="21"/>
    <n v="26520"/>
    <n v="23865"/>
    <m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m/>
    <m/>
    <m/>
    <m/>
  </r>
  <r>
    <x v="28"/>
    <x v="0"/>
    <n v="685"/>
    <n v="757"/>
    <m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m/>
    <m/>
    <m/>
    <m/>
  </r>
  <r>
    <x v="28"/>
    <x v="1"/>
    <n v="183"/>
    <n v="630"/>
    <m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m/>
    <m/>
    <m/>
    <m/>
  </r>
  <r>
    <x v="28"/>
    <x v="2"/>
    <n v="11997"/>
    <n v="7295"/>
    <m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m/>
    <m/>
    <m/>
    <m/>
  </r>
  <r>
    <x v="28"/>
    <x v="3"/>
    <n v="555"/>
    <n v="2583"/>
    <m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m/>
    <m/>
    <m/>
    <m/>
  </r>
  <r>
    <x v="28"/>
    <x v="4"/>
    <n v="728"/>
    <n v="-157"/>
    <m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m/>
    <m/>
    <m/>
    <m/>
  </r>
  <r>
    <x v="28"/>
    <x v="5"/>
    <n v="214.86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m/>
    <m/>
    <m/>
    <m/>
  </r>
  <r>
    <x v="28"/>
    <x v="6"/>
    <n v="389"/>
    <n v="0"/>
    <m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m/>
    <m/>
    <m/>
    <m/>
  </r>
  <r>
    <x v="28"/>
    <x v="7"/>
    <n v="167"/>
    <n v="78"/>
    <m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m/>
    <m/>
    <m/>
    <m/>
  </r>
  <r>
    <x v="28"/>
    <x v="8"/>
    <n v="2718"/>
    <n v="1518"/>
    <m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m/>
    <m/>
    <m/>
    <m/>
  </r>
  <r>
    <x v="28"/>
    <x v="9"/>
    <n v="-78"/>
    <n v="3338"/>
    <m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m/>
    <m/>
    <m/>
    <m/>
  </r>
  <r>
    <x v="28"/>
    <x v="10"/>
    <n v="4722"/>
    <n v="5939"/>
    <m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m/>
    <m/>
    <m/>
    <m/>
  </r>
  <r>
    <x v="28"/>
    <x v="11"/>
    <n v="1044"/>
    <n v="1355"/>
    <m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m/>
    <m/>
    <m/>
    <m/>
  </r>
  <r>
    <x v="28"/>
    <x v="12"/>
    <n v="1677"/>
    <n v="494"/>
    <m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m/>
    <m/>
    <m/>
    <m/>
  </r>
  <r>
    <x v="28"/>
    <x v="13"/>
    <n v="4288"/>
    <n v="288"/>
    <m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m/>
    <m/>
    <m/>
    <m/>
  </r>
  <r>
    <x v="28"/>
    <x v="14"/>
    <n v="1512"/>
    <n v="636"/>
    <m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m/>
    <m/>
    <m/>
    <m/>
  </r>
  <r>
    <x v="28"/>
    <x v="15"/>
    <n v="1257"/>
    <n v="1812"/>
    <m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m/>
    <m/>
    <m/>
    <m/>
  </r>
  <r>
    <x v="28"/>
    <x v="16"/>
    <n v="7670"/>
    <n v="8192"/>
    <m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m/>
    <m/>
    <m/>
    <m/>
  </r>
  <r>
    <x v="28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8"/>
    <x v="19"/>
    <n v="2253"/>
    <n v="7155"/>
    <m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m/>
    <m/>
    <m/>
    <m/>
  </r>
  <r>
    <x v="28"/>
    <x v="20"/>
    <n v="22908"/>
    <n v="12216"/>
    <m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m/>
    <m/>
    <m/>
    <m/>
  </r>
  <r>
    <x v="28"/>
    <x v="21"/>
    <n v="16"/>
    <n v="294"/>
    <m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m/>
    <m/>
    <m/>
    <m/>
  </r>
  <r>
    <x v="2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4"/>
    <n v="1313.7318999999998"/>
    <n v="0"/>
    <m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m/>
    <m/>
    <m/>
    <m/>
  </r>
  <r>
    <x v="2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7"/>
    <n v="83398"/>
    <n v="52421"/>
    <m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m/>
    <m/>
    <m/>
    <m/>
  </r>
  <r>
    <x v="29"/>
    <x v="8"/>
    <n v="0"/>
    <n v="0"/>
    <m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m/>
    <m/>
    <m/>
    <m/>
  </r>
  <r>
    <x v="29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0"/>
    <n v="101187.53"/>
    <n v="231234.4"/>
    <m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m/>
    <m/>
    <m/>
    <m/>
  </r>
  <r>
    <x v="29"/>
    <x v="11"/>
    <n v="44147.139999999992"/>
    <n v="66209.789999999994"/>
    <m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m/>
    <m/>
    <m/>
    <m/>
  </r>
  <r>
    <x v="29"/>
    <x v="12"/>
    <n v="0"/>
    <n v="9397.5300000000007"/>
    <m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m/>
    <m/>
    <m/>
    <m/>
  </r>
  <r>
    <x v="29"/>
    <x v="13"/>
    <n v="14299.190000000002"/>
    <n v="20490.57"/>
    <m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m/>
    <m/>
    <m/>
    <m/>
  </r>
  <r>
    <x v="29"/>
    <x v="14"/>
    <n v="18025.47"/>
    <n v="125227.88"/>
    <m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m/>
    <m/>
    <m/>
    <m/>
  </r>
  <r>
    <x v="2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7"/>
    <n v="0"/>
    <n v="497.03"/>
    <m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m/>
    <m/>
    <m/>
    <m/>
  </r>
  <r>
    <x v="2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29"/>
    <x v="20"/>
    <n v="45692.47"/>
    <n v="23862.77"/>
    <m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m/>
    <m/>
    <m/>
    <m/>
  </r>
  <r>
    <x v="2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2"/>
    <n v="24949.230000000003"/>
    <n v="29780.52"/>
    <m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m/>
    <m/>
    <m/>
    <m/>
  </r>
  <r>
    <x v="30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6"/>
    <n v="8861.8700000000008"/>
    <n v="16861.59"/>
    <m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m/>
    <m/>
    <m/>
    <m/>
  </r>
  <r>
    <x v="30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0"/>
    <n v="2964.78"/>
    <n v="2509.35"/>
    <m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m/>
    <m/>
    <m/>
    <m/>
  </r>
  <r>
    <x v="30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3"/>
    <n v="3803.48"/>
    <n v="6173.95"/>
    <m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m/>
    <m/>
    <m/>
    <m/>
  </r>
  <r>
    <x v="30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0"/>
    <x v="19"/>
    <n v="2099.87"/>
    <n v="6353.82"/>
    <m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m/>
    <m/>
    <m/>
    <m/>
  </r>
  <r>
    <x v="30"/>
    <x v="20"/>
    <n v="100.17"/>
    <n v="580.01"/>
    <m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m/>
    <m/>
    <m/>
    <m/>
  </r>
  <r>
    <x v="30"/>
    <x v="21"/>
    <n v="0"/>
    <n v="6462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m/>
    <m/>
    <m/>
    <m/>
  </r>
  <r>
    <x v="3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2"/>
    <n v="0"/>
    <n v="1684.8"/>
    <m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m/>
    <m/>
    <m/>
    <m/>
  </r>
  <r>
    <x v="31"/>
    <x v="3"/>
    <n v="2829.15"/>
    <n v="3452.19"/>
    <m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m/>
    <m/>
    <m/>
    <m/>
  </r>
  <r>
    <x v="31"/>
    <x v="4"/>
    <n v="200.8"/>
    <n v="0"/>
    <m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m/>
    <m/>
    <m/>
    <m/>
  </r>
  <r>
    <x v="3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7"/>
    <n v="0"/>
    <n v="1134.51"/>
    <m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m/>
    <m/>
    <m/>
    <m/>
  </r>
  <r>
    <x v="31"/>
    <x v="8"/>
    <n v="4522.46"/>
    <n v="6564.56"/>
    <m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m/>
    <m/>
    <m/>
    <m/>
  </r>
  <r>
    <x v="31"/>
    <x v="9"/>
    <n v="3500.05"/>
    <n v="5686.88"/>
    <m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m/>
    <m/>
    <m/>
    <m/>
  </r>
  <r>
    <x v="31"/>
    <x v="10"/>
    <n v="3489.51"/>
    <n v="7417.66"/>
    <m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m/>
    <m/>
    <m/>
    <m/>
  </r>
  <r>
    <x v="31"/>
    <x v="11"/>
    <n v="16263.09"/>
    <n v="24566.649999999998"/>
    <m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m/>
    <m/>
    <m/>
    <m/>
  </r>
  <r>
    <x v="31"/>
    <x v="12"/>
    <n v="14464.57"/>
    <n v="25151.919999999998"/>
    <m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m/>
    <m/>
    <m/>
    <m/>
  </r>
  <r>
    <x v="31"/>
    <x v="13"/>
    <n v="786.25"/>
    <n v="3661.79"/>
    <m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m/>
    <m/>
    <m/>
    <m/>
  </r>
  <r>
    <x v="31"/>
    <x v="14"/>
    <n v="29398.68"/>
    <n v="23470.39"/>
    <m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m/>
    <m/>
    <m/>
    <m/>
  </r>
  <r>
    <x v="3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6"/>
    <n v="26724.18"/>
    <n v="25656.5"/>
    <m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m/>
    <m/>
    <m/>
    <m/>
  </r>
  <r>
    <x v="31"/>
    <x v="17"/>
    <n v="18632.099999999999"/>
    <n v="6770.04"/>
    <m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m/>
    <m/>
    <m/>
    <m/>
  </r>
  <r>
    <x v="3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19"/>
    <n v="19908.73"/>
    <n v="31038.370000000003"/>
    <m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m/>
    <m/>
    <m/>
    <m/>
  </r>
  <r>
    <x v="31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1"/>
    <x v="21"/>
    <n v="7990.98"/>
    <n v="10935.4"/>
    <m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m/>
    <m/>
    <m/>
    <m/>
  </r>
  <r>
    <x v="32"/>
    <x v="0"/>
    <n v="1493.67"/>
    <n v="4335.1099999999997"/>
    <m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m/>
    <m/>
    <m/>
    <m/>
  </r>
  <r>
    <x v="32"/>
    <x v="1"/>
    <n v="0"/>
    <n v="420.11"/>
    <m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m/>
    <m/>
    <m/>
    <m/>
  </r>
  <r>
    <x v="32"/>
    <x v="2"/>
    <n v="2479.7199999999998"/>
    <n v="2355.23"/>
    <m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m/>
    <m/>
    <m/>
    <m/>
  </r>
  <r>
    <x v="32"/>
    <x v="3"/>
    <n v="2153.83"/>
    <n v="2131.4499999999998"/>
    <m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m/>
    <m/>
    <m/>
    <m/>
  </r>
  <r>
    <x v="32"/>
    <x v="4"/>
    <n v="5740.6248999999998"/>
    <n v="6978.0733"/>
    <m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m/>
    <m/>
    <m/>
    <m/>
  </r>
  <r>
    <x v="3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6"/>
    <n v="320"/>
    <n v="0"/>
    <m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8"/>
    <n v="25595.96"/>
    <n v="27746.34"/>
    <m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m/>
    <m/>
    <m/>
    <m/>
  </r>
  <r>
    <x v="3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1"/>
    <n v="743.38"/>
    <n v="1378.01"/>
    <m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m/>
    <m/>
    <m/>
    <m/>
  </r>
  <r>
    <x v="32"/>
    <x v="12"/>
    <n v="447.84"/>
    <n v="406.64"/>
    <m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3"/>
    <n v="12776.619999999999"/>
    <n v="10165.92"/>
    <m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m/>
    <m/>
    <m/>
    <m/>
  </r>
  <r>
    <x v="32"/>
    <x v="14"/>
    <n v="18253.62"/>
    <n v="18123.019999999997"/>
    <m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m/>
    <m/>
    <m/>
    <m/>
  </r>
  <r>
    <x v="3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6"/>
    <n v="62685.998899999999"/>
    <n v="90630.271900000007"/>
    <m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m/>
    <m/>
    <m/>
    <m/>
  </r>
  <r>
    <x v="3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19"/>
    <n v="0"/>
    <n v="142.72"/>
    <m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m/>
    <m/>
    <m/>
    <m/>
  </r>
  <r>
    <x v="32"/>
    <x v="20"/>
    <n v="587.62"/>
    <n v="0"/>
    <m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m/>
    <m/>
    <m/>
    <m/>
  </r>
  <r>
    <x v="3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1"/>
    <n v="3366"/>
    <n v="6554.25"/>
    <m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m/>
    <m/>
    <m/>
    <m/>
  </r>
  <r>
    <x v="33"/>
    <x v="2"/>
    <n v="0"/>
    <n v="8653"/>
    <m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m/>
    <m/>
    <m/>
    <m/>
  </r>
  <r>
    <x v="33"/>
    <x v="3"/>
    <n v="766"/>
    <n v="3220"/>
    <m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m/>
    <m/>
    <m/>
    <m/>
  </r>
  <r>
    <x v="33"/>
    <x v="4"/>
    <n v="6193"/>
    <n v="14222"/>
    <m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m/>
    <m/>
    <m/>
    <m/>
  </r>
  <r>
    <x v="33"/>
    <x v="5"/>
    <n v="2014"/>
    <n v="2549"/>
    <m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m/>
    <m/>
    <m/>
    <m/>
  </r>
  <r>
    <x v="33"/>
    <x v="6"/>
    <n v="0"/>
    <n v="882"/>
    <m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m/>
    <m/>
    <m/>
    <m/>
  </r>
  <r>
    <x v="33"/>
    <x v="7"/>
    <n v="657"/>
    <n v="2383"/>
    <m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m/>
    <m/>
    <m/>
    <m/>
  </r>
  <r>
    <x v="33"/>
    <x v="8"/>
    <n v="6134"/>
    <n v="6526"/>
    <m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m/>
    <m/>
    <m/>
    <m/>
  </r>
  <r>
    <x v="33"/>
    <x v="9"/>
    <n v="0"/>
    <n v="156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m/>
    <m/>
    <m/>
    <m/>
  </r>
  <r>
    <x v="33"/>
    <x v="10"/>
    <n v="0"/>
    <n v="3227.09"/>
    <m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m/>
    <m/>
    <m/>
    <m/>
  </r>
  <r>
    <x v="33"/>
    <x v="11"/>
    <n v="793"/>
    <n v="1269"/>
    <m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m/>
    <m/>
    <m/>
    <m/>
  </r>
  <r>
    <x v="33"/>
    <x v="12"/>
    <n v="2647"/>
    <n v="1126"/>
    <m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m/>
    <m/>
    <m/>
    <m/>
  </r>
  <r>
    <x v="33"/>
    <x v="13"/>
    <n v="2683"/>
    <n v="2113"/>
    <m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m/>
    <m/>
    <m/>
    <m/>
  </r>
  <r>
    <x v="33"/>
    <x v="14"/>
    <n v="4465"/>
    <n v="10630"/>
    <m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m/>
    <m/>
    <m/>
    <m/>
  </r>
  <r>
    <x v="33"/>
    <x v="15"/>
    <n v="744"/>
    <n v="1270"/>
    <m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m/>
    <m/>
    <m/>
    <m/>
  </r>
  <r>
    <x v="33"/>
    <x v="16"/>
    <n v="21713"/>
    <n v="35698"/>
    <m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m/>
    <m/>
    <m/>
    <m/>
  </r>
  <r>
    <x v="33"/>
    <x v="17"/>
    <n v="0"/>
    <n v="3007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m/>
    <m/>
    <m/>
    <m/>
  </r>
  <r>
    <x v="3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19"/>
    <n v="0"/>
    <n v="4006.98"/>
    <m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m/>
    <m/>
    <m/>
    <m/>
  </r>
  <r>
    <x v="3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3"/>
    <x v="21"/>
    <n v="10200"/>
    <n v="15508"/>
    <m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m/>
    <m/>
    <m/>
    <m/>
  </r>
  <r>
    <x v="34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2"/>
    <n v="0"/>
    <n v="1092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m/>
    <m/>
    <m/>
    <m/>
  </r>
  <r>
    <x v="34"/>
    <x v="3"/>
    <n v="17963.21"/>
    <n v="35047.919999999998"/>
    <m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m/>
    <m/>
    <m/>
    <m/>
  </r>
  <r>
    <x v="34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0"/>
    <n v="0"/>
    <n v="2678.34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m/>
    <m/>
    <m/>
    <m/>
  </r>
  <r>
    <x v="34"/>
    <x v="11"/>
    <n v="2810.11"/>
    <n v="809.4"/>
    <m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m/>
    <m/>
    <m/>
    <m/>
  </r>
  <r>
    <x v="3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3"/>
    <n v="7780.29"/>
    <n v="25989.67"/>
    <m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m/>
    <m/>
    <m/>
    <m/>
  </r>
  <r>
    <x v="34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5"/>
    <n v="15476.17"/>
    <n v="18868.73"/>
    <m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m/>
    <m/>
    <m/>
    <m/>
  </r>
  <r>
    <x v="34"/>
    <x v="16"/>
    <n v="525"/>
    <n v="0"/>
    <m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m/>
    <m/>
    <m/>
    <m/>
  </r>
  <r>
    <x v="3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4"/>
    <x v="19"/>
    <n v="1368"/>
    <n v="0"/>
    <m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m/>
    <m/>
    <m/>
    <m/>
  </r>
  <r>
    <x v="34"/>
    <x v="20"/>
    <n v="89.6"/>
    <n v="12093.13"/>
    <m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m/>
    <m/>
    <m/>
    <m/>
  </r>
  <r>
    <x v="34"/>
    <x v="21"/>
    <n v="11613.38"/>
    <n v="8101.2800000000007"/>
    <m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m/>
    <m/>
    <m/>
    <m/>
  </r>
  <r>
    <x v="35"/>
    <x v="0"/>
    <n v="13232"/>
    <n v="21503"/>
    <m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m/>
    <m/>
    <m/>
    <m/>
  </r>
  <r>
    <x v="35"/>
    <x v="1"/>
    <n v="416"/>
    <n v="4179"/>
    <m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m/>
    <m/>
    <m/>
    <m/>
  </r>
  <r>
    <x v="35"/>
    <x v="2"/>
    <n v="39811"/>
    <n v="52953"/>
    <m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m/>
    <m/>
    <m/>
    <m/>
  </r>
  <r>
    <x v="3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4"/>
    <n v="5299"/>
    <n v="-94"/>
    <m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m/>
    <m/>
    <m/>
    <m/>
  </r>
  <r>
    <x v="35"/>
    <x v="5"/>
    <n v="3799"/>
    <n v="2514"/>
    <m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m/>
    <m/>
    <m/>
    <m/>
  </r>
  <r>
    <x v="35"/>
    <x v="6"/>
    <n v="11588"/>
    <n v="24509"/>
    <m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m/>
    <m/>
    <m/>
    <m/>
  </r>
  <r>
    <x v="35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8"/>
    <n v="8264"/>
    <n v="6240"/>
    <m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m/>
    <m/>
    <m/>
    <m/>
  </r>
  <r>
    <x v="35"/>
    <x v="9"/>
    <n v="1471"/>
    <n v="4499"/>
    <m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m/>
    <m/>
    <m/>
    <m/>
  </r>
  <r>
    <x v="35"/>
    <x v="10"/>
    <n v="13568"/>
    <n v="20075"/>
    <m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m/>
    <m/>
    <m/>
    <m/>
  </r>
  <r>
    <x v="35"/>
    <x v="11"/>
    <n v="5816"/>
    <n v="10233"/>
    <m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m/>
    <m/>
    <m/>
    <m/>
  </r>
  <r>
    <x v="35"/>
    <x v="12"/>
    <n v="3652"/>
    <n v="12304"/>
    <m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m/>
    <m/>
    <m/>
    <m/>
  </r>
  <r>
    <x v="35"/>
    <x v="13"/>
    <n v="77142"/>
    <n v="118189"/>
    <m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m/>
    <m/>
    <m/>
    <m/>
  </r>
  <r>
    <x v="35"/>
    <x v="14"/>
    <n v="47182"/>
    <n v="63019"/>
    <m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m/>
    <m/>
    <m/>
    <m/>
  </r>
  <r>
    <x v="35"/>
    <x v="15"/>
    <n v="6279"/>
    <n v="13840"/>
    <m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m/>
    <m/>
    <m/>
    <m/>
  </r>
  <r>
    <x v="35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17"/>
    <n v="17366"/>
    <n v="11940"/>
    <m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m/>
    <m/>
    <m/>
    <m/>
  </r>
  <r>
    <x v="3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5"/>
    <x v="19"/>
    <n v="5690"/>
    <n v="1185"/>
    <m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m/>
    <m/>
    <m/>
    <m/>
  </r>
  <r>
    <x v="35"/>
    <x v="20"/>
    <n v="42427"/>
    <n v="77209"/>
    <m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m/>
    <m/>
    <m/>
    <m/>
  </r>
  <r>
    <x v="35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0"/>
    <n v="1450.55"/>
    <n v="6480.33"/>
    <m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m/>
    <m/>
    <m/>
    <m/>
  </r>
  <r>
    <x v="3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2"/>
    <n v="0"/>
    <n v="2788.13"/>
    <m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m/>
    <m/>
    <m/>
    <m/>
  </r>
  <r>
    <x v="36"/>
    <x v="3"/>
    <n v="0"/>
    <n v="736.84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m/>
    <m/>
    <m/>
    <m/>
  </r>
  <r>
    <x v="36"/>
    <x v="4"/>
    <n v="18228.41"/>
    <n v="6502.05"/>
    <m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m/>
    <m/>
    <m/>
    <m/>
  </r>
  <r>
    <x v="36"/>
    <x v="5"/>
    <n v="272.45999999999998"/>
    <n v="1113.3900000000001"/>
    <m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m/>
    <m/>
    <m/>
    <m/>
  </r>
  <r>
    <x v="3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7"/>
    <n v="0"/>
    <n v="5479.27"/>
    <m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m/>
    <m/>
    <m/>
    <m/>
  </r>
  <r>
    <x v="36"/>
    <x v="8"/>
    <n v="2776.79"/>
    <n v="4336"/>
    <m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m/>
    <m/>
    <m/>
    <m/>
  </r>
  <r>
    <x v="36"/>
    <x v="9"/>
    <n v="2292.6799999999998"/>
    <n v="111913.3"/>
    <m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m/>
    <m/>
    <m/>
    <m/>
  </r>
  <r>
    <x v="3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1"/>
    <n v="2524.33"/>
    <n v="4203.18"/>
    <m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m/>
    <m/>
    <m/>
    <m/>
  </r>
  <r>
    <x v="36"/>
    <x v="12"/>
    <n v="3611.7700000000004"/>
    <n v="170.22"/>
    <m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m/>
    <m/>
    <m/>
    <m/>
  </r>
  <r>
    <x v="36"/>
    <x v="13"/>
    <n v="703.62"/>
    <n v="2115.4"/>
    <m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m/>
    <m/>
    <m/>
    <m/>
  </r>
  <r>
    <x v="3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5"/>
    <n v="2520.91"/>
    <n v="2086.04"/>
    <m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m/>
    <m/>
    <m/>
    <m/>
  </r>
  <r>
    <x v="36"/>
    <x v="16"/>
    <n v="65598.600000000006"/>
    <n v="106162.83"/>
    <m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m/>
    <m/>
    <m/>
    <m/>
  </r>
  <r>
    <x v="36"/>
    <x v="17"/>
    <n v="952.86"/>
    <n v="879.03"/>
    <m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m/>
    <m/>
    <m/>
    <m/>
  </r>
  <r>
    <x v="3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19"/>
    <n v="0"/>
    <n v="1345.95"/>
    <m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m/>
    <m/>
    <m/>
    <m/>
  </r>
  <r>
    <x v="3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0"/>
    <n v="5257.0255999999999"/>
    <n v="5982.1744440000002"/>
    <m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m/>
    <m/>
    <m/>
    <m/>
  </r>
  <r>
    <x v="3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"/>
    <n v="55324.3812799999"/>
    <n v="80388.287400000103"/>
    <m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m/>
    <m/>
    <m/>
    <m/>
  </r>
  <r>
    <x v="3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4"/>
    <n v="0"/>
    <n v="4559.5375299999996"/>
    <m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m/>
    <m/>
    <m/>
    <m/>
  </r>
  <r>
    <x v="3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7"/>
    <n v="813.45"/>
    <n v="0"/>
    <m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m/>
    <m/>
    <m/>
    <m/>
  </r>
  <r>
    <x v="3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9"/>
    <n v="0"/>
    <n v="279.48"/>
    <m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m/>
    <m/>
    <m/>
    <m/>
  </r>
  <r>
    <x v="37"/>
    <x v="10"/>
    <n v="12795.028"/>
    <n v="4553.7839999999997"/>
    <m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m/>
    <m/>
    <m/>
    <m/>
  </r>
  <r>
    <x v="37"/>
    <x v="11"/>
    <n v="6348.5412800000004"/>
    <n v="10226.027943999999"/>
    <m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m/>
    <m/>
    <m/>
    <m/>
  </r>
  <r>
    <x v="37"/>
    <x v="12"/>
    <n v="8680.0154111999891"/>
    <n v="10623.548697599999"/>
    <m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m/>
    <m/>
    <m/>
    <m/>
  </r>
  <r>
    <x v="3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4"/>
    <n v="20659.93"/>
    <n v="21661.599999999999"/>
    <m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m/>
    <m/>
    <m/>
    <m/>
  </r>
  <r>
    <x v="3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6"/>
    <n v="661.85229600000002"/>
    <n v="0"/>
    <m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7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8"/>
    <x v="0"/>
    <n v="3026.56"/>
    <n v="4445.5"/>
    <m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m/>
    <m/>
    <m/>
    <m/>
  </r>
  <r>
    <x v="38"/>
    <x v="1"/>
    <n v="2255.4699999999998"/>
    <n v="5571.4800000000005"/>
    <m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m/>
    <m/>
    <m/>
    <m/>
  </r>
  <r>
    <x v="38"/>
    <x v="2"/>
    <n v="402227.48000000016"/>
    <n v="526267.73999999987"/>
    <m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m/>
    <m/>
    <m/>
    <m/>
  </r>
  <r>
    <x v="38"/>
    <x v="3"/>
    <n v="62982.05"/>
    <n v="73102.290000000008"/>
    <m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m/>
    <m/>
    <m/>
    <m/>
  </r>
  <r>
    <x v="38"/>
    <x v="4"/>
    <n v="106347.80999999998"/>
    <n v="148646.26000000004"/>
    <m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m/>
    <m/>
    <m/>
    <m/>
  </r>
  <r>
    <x v="38"/>
    <x v="5"/>
    <n v="804.58"/>
    <n v="955.56"/>
    <m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m/>
    <m/>
    <m/>
    <m/>
  </r>
  <r>
    <x v="38"/>
    <x v="6"/>
    <n v="23245.05"/>
    <n v="25798.54"/>
    <m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m/>
    <m/>
    <m/>
    <m/>
  </r>
  <r>
    <x v="38"/>
    <x v="7"/>
    <n v="18158.309999999994"/>
    <n v="18631.590000000004"/>
    <m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m/>
    <m/>
    <m/>
    <m/>
  </r>
  <r>
    <x v="38"/>
    <x v="8"/>
    <n v="23537.410000000007"/>
    <n v="22471.759999999998"/>
    <m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m/>
    <m/>
    <m/>
    <m/>
  </r>
  <r>
    <x v="38"/>
    <x v="9"/>
    <n v="13416.819999999998"/>
    <n v="14038.599999999997"/>
    <m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m/>
    <m/>
    <m/>
    <m/>
  </r>
  <r>
    <x v="38"/>
    <x v="10"/>
    <n v="6394.8000000000011"/>
    <n v="3878.5699999999997"/>
    <m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m/>
    <m/>
    <m/>
    <m/>
  </r>
  <r>
    <x v="38"/>
    <x v="11"/>
    <n v="25401.070000000003"/>
    <n v="43381.999999999993"/>
    <m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m/>
    <m/>
    <m/>
    <m/>
  </r>
  <r>
    <x v="38"/>
    <x v="12"/>
    <n v="32216.73"/>
    <n v="59945.980000000025"/>
    <m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m/>
    <m/>
    <m/>
    <m/>
  </r>
  <r>
    <x v="38"/>
    <x v="13"/>
    <n v="298009.19000000006"/>
    <n v="364134.3899999999"/>
    <m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m/>
    <m/>
    <m/>
    <m/>
  </r>
  <r>
    <x v="38"/>
    <x v="14"/>
    <n v="290429.30000000005"/>
    <n v="274536.29999999987"/>
    <m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m/>
    <m/>
    <m/>
    <m/>
  </r>
  <r>
    <x v="38"/>
    <x v="15"/>
    <n v="52114.959999999992"/>
    <n v="50748.12000000001"/>
    <m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m/>
    <m/>
    <m/>
    <m/>
  </r>
  <r>
    <x v="38"/>
    <x v="16"/>
    <n v="572867.29000000015"/>
    <n v="767648.03000000026"/>
    <m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m/>
    <m/>
    <m/>
    <m/>
  </r>
  <r>
    <x v="38"/>
    <x v="17"/>
    <n v="36692.020000000004"/>
    <n v="102569.61"/>
    <m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m/>
    <m/>
    <m/>
    <m/>
  </r>
  <r>
    <x v="3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8"/>
    <x v="19"/>
    <n v="0"/>
    <n v="50356.460000000014"/>
    <m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m/>
    <m/>
    <m/>
    <m/>
  </r>
  <r>
    <x v="38"/>
    <x v="20"/>
    <n v="83328.75"/>
    <n v="95861.77"/>
    <m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m/>
    <m/>
    <m/>
    <m/>
  </r>
  <r>
    <x v="38"/>
    <x v="21"/>
    <n v="44509.29"/>
    <n v="39353.51"/>
    <m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m/>
    <m/>
    <m/>
    <m/>
  </r>
  <r>
    <x v="39"/>
    <x v="0"/>
    <n v="310.04000000000002"/>
    <n v="1023.5400000000001"/>
    <m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m/>
    <m/>
    <m/>
    <m/>
  </r>
  <r>
    <x v="3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9"/>
    <n v="0"/>
    <n v="98.03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m/>
    <m/>
    <m/>
    <m/>
  </r>
  <r>
    <x v="39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1"/>
    <n v="66.930000000000007"/>
    <n v="2817.98"/>
    <m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m/>
    <m/>
    <m/>
    <m/>
  </r>
  <r>
    <x v="39"/>
    <x v="12"/>
    <n v="574.06000000000006"/>
    <n v="756.53"/>
    <m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m/>
    <m/>
    <m/>
    <m/>
  </r>
  <r>
    <x v="39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4"/>
    <n v="4027.6499999999996"/>
    <n v="5436.3099999999995"/>
    <m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m/>
    <m/>
    <m/>
    <m/>
  </r>
  <r>
    <x v="39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6"/>
    <n v="5.4200000000000017"/>
    <n v="0"/>
    <m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m/>
    <m/>
    <m/>
    <m/>
  </r>
  <r>
    <x v="39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39"/>
    <x v="20"/>
    <n v="1847.1100000000001"/>
    <n v="326.68"/>
    <m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m/>
    <m/>
    <m/>
    <m/>
  </r>
  <r>
    <x v="39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2"/>
    <n v="15741.23"/>
    <n v="16973.73"/>
    <m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m/>
    <m/>
    <m/>
    <m/>
  </r>
  <r>
    <x v="4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4"/>
    <n v="21874.34"/>
    <n v="42321.419999999896"/>
    <m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m/>
    <m/>
    <m/>
    <m/>
  </r>
  <r>
    <x v="4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7"/>
    <n v="8088.6199999999899"/>
    <n v="19715.459999999901"/>
    <m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m/>
    <m/>
    <m/>
    <m/>
  </r>
  <r>
    <x v="40"/>
    <x v="8"/>
    <n v="4268.4399999999896"/>
    <n v="4544.7199999999903"/>
    <m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m/>
    <m/>
    <m/>
    <m/>
  </r>
  <r>
    <x v="4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6"/>
    <n v="218377.69999999899"/>
    <n v="313364.39"/>
    <m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m/>
    <m/>
    <m/>
    <m/>
  </r>
  <r>
    <x v="4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0"/>
    <x v="19"/>
    <n v="84735.449999999895"/>
    <n v="105526.83"/>
    <m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m/>
    <m/>
    <m/>
    <m/>
  </r>
  <r>
    <x v="40"/>
    <x v="20"/>
    <n v="2112.8200000000002"/>
    <n v="1371.420000000001"/>
    <m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m/>
    <m/>
    <m/>
    <m/>
  </r>
  <r>
    <x v="4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0"/>
    <n v="45316.639999999999"/>
    <n v="3797.22"/>
    <m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m/>
    <m/>
    <m/>
    <m/>
  </r>
  <r>
    <x v="41"/>
    <x v="1"/>
    <n v="48993.49"/>
    <n v="54605.05"/>
    <m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m/>
    <m/>
    <m/>
    <m/>
  </r>
  <r>
    <x v="41"/>
    <x v="2"/>
    <n v="418245.77"/>
    <n v="689245.46"/>
    <m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m/>
    <m/>
    <m/>
    <m/>
  </r>
  <r>
    <x v="4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4"/>
    <n v="30391.97"/>
    <n v="70890.399999999994"/>
    <m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m/>
    <m/>
    <m/>
    <m/>
  </r>
  <r>
    <x v="4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6"/>
    <n v="4119.12"/>
    <n v="6868.28"/>
    <m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m/>
    <m/>
    <m/>
    <m/>
  </r>
  <r>
    <x v="41"/>
    <x v="7"/>
    <n v="58365.82"/>
    <n v="88974.15"/>
    <m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m/>
    <m/>
    <m/>
    <m/>
  </r>
  <r>
    <x v="41"/>
    <x v="8"/>
    <n v="30570.639999999999"/>
    <n v="45314.98"/>
    <m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m/>
    <m/>
    <m/>
    <m/>
  </r>
  <r>
    <x v="41"/>
    <x v="9"/>
    <n v="41186.82"/>
    <n v="40447.9"/>
    <m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m/>
    <m/>
    <m/>
    <m/>
  </r>
  <r>
    <x v="41"/>
    <x v="10"/>
    <n v="20738.75"/>
    <n v="17502.43"/>
    <m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m/>
    <m/>
    <m/>
    <m/>
  </r>
  <r>
    <x v="41"/>
    <x v="11"/>
    <n v="44943.19"/>
    <n v="68292.77"/>
    <m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m/>
    <m/>
    <m/>
    <m/>
  </r>
  <r>
    <x v="41"/>
    <x v="12"/>
    <n v="35346.22"/>
    <n v="45635.48"/>
    <m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m/>
    <m/>
    <m/>
    <m/>
  </r>
  <r>
    <x v="4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4"/>
    <n v="135831.82999999999"/>
    <n v="277409.75"/>
    <m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m/>
    <m/>
    <m/>
    <m/>
  </r>
  <r>
    <x v="4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6"/>
    <n v="309543.99"/>
    <n v="421542.42"/>
    <m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m/>
    <m/>
    <m/>
    <m/>
  </r>
  <r>
    <x v="4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1"/>
    <x v="19"/>
    <n v="0"/>
    <n v="158002.89000000001"/>
    <m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m/>
    <m/>
    <m/>
    <m/>
  </r>
  <r>
    <x v="41"/>
    <x v="20"/>
    <n v="62809.04"/>
    <n v="102738.17"/>
    <m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m/>
    <m/>
    <m/>
    <m/>
  </r>
  <r>
    <x v="41"/>
    <x v="21"/>
    <n v="15371.3"/>
    <n v="25976.48"/>
    <m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m/>
    <m/>
    <m/>
    <m/>
  </r>
  <r>
    <x v="42"/>
    <x v="0"/>
    <n v="37.68"/>
    <n v="0"/>
    <m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m/>
    <m/>
    <m/>
    <m/>
  </r>
  <r>
    <x v="4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2"/>
    <n v="32901.72"/>
    <n v="41636.89"/>
    <m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m/>
    <m/>
    <m/>
    <m/>
  </r>
  <r>
    <x v="42"/>
    <x v="3"/>
    <n v="8078.6"/>
    <n v="7596.18"/>
    <m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m/>
    <m/>
    <m/>
    <m/>
  </r>
  <r>
    <x v="42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6"/>
    <n v="735.9"/>
    <n v="916.5"/>
    <m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m/>
    <m/>
    <m/>
    <m/>
  </r>
  <r>
    <x v="4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8"/>
    <n v="331.21"/>
    <n v="328.94"/>
    <m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m/>
    <m/>
    <m/>
    <m/>
  </r>
  <r>
    <x v="4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1"/>
    <n v="4637.24"/>
    <n v="5078.58"/>
    <m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m/>
    <m/>
    <m/>
    <m/>
  </r>
  <r>
    <x v="42"/>
    <x v="12"/>
    <n v="562.95000000000005"/>
    <n v="710.24"/>
    <m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m/>
    <m/>
    <m/>
    <m/>
  </r>
  <r>
    <x v="42"/>
    <x v="13"/>
    <n v="485.06"/>
    <n v="2344.19"/>
    <m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m/>
    <m/>
    <m/>
    <m/>
  </r>
  <r>
    <x v="42"/>
    <x v="14"/>
    <n v="35871.620000000003"/>
    <n v="38299.379999999997"/>
    <m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m/>
    <m/>
    <m/>
    <m/>
  </r>
  <r>
    <x v="42"/>
    <x v="15"/>
    <n v="4487.28"/>
    <n v="5896.72"/>
    <m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m/>
    <m/>
    <m/>
    <m/>
  </r>
  <r>
    <x v="42"/>
    <x v="16"/>
    <n v="26529.29"/>
    <n v="24216.76"/>
    <m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m/>
    <m/>
    <m/>
    <m/>
  </r>
  <r>
    <x v="4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2"/>
    <x v="20"/>
    <n v="11418.71"/>
    <n v="13007.8"/>
    <m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m/>
    <m/>
    <m/>
    <m/>
  </r>
  <r>
    <x v="42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0"/>
    <n v="8475.9"/>
    <n v="10819.68"/>
    <m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m/>
    <m/>
    <m/>
    <m/>
  </r>
  <r>
    <x v="43"/>
    <x v="1"/>
    <n v="14740.68"/>
    <n v="11634.2"/>
    <m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m/>
    <m/>
    <m/>
    <m/>
  </r>
  <r>
    <x v="4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3"/>
    <n v="4477.5"/>
    <n v="502.71"/>
    <m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m/>
    <m/>
    <m/>
    <m/>
  </r>
  <r>
    <x v="43"/>
    <x v="4"/>
    <n v="16814.669999999998"/>
    <n v="31032.54"/>
    <m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m/>
    <m/>
    <m/>
    <m/>
  </r>
  <r>
    <x v="43"/>
    <x v="5"/>
    <n v="4059.23"/>
    <n v="3240.16"/>
    <m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m/>
    <m/>
    <m/>
    <m/>
  </r>
  <r>
    <x v="43"/>
    <x v="6"/>
    <n v="4767.78"/>
    <n v="2501.48"/>
    <m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m/>
    <m/>
    <m/>
    <m/>
  </r>
  <r>
    <x v="43"/>
    <x v="7"/>
    <n v="2534.96"/>
    <n v="5749.44"/>
    <m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m/>
    <m/>
    <m/>
    <m/>
  </r>
  <r>
    <x v="43"/>
    <x v="8"/>
    <n v="10709.71"/>
    <n v="14096.88"/>
    <m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m/>
    <m/>
    <m/>
    <m/>
  </r>
  <r>
    <x v="43"/>
    <x v="9"/>
    <n v="26303.599999999999"/>
    <n v="23106.07"/>
    <m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m/>
    <m/>
    <m/>
    <m/>
  </r>
  <r>
    <x v="43"/>
    <x v="10"/>
    <n v="8606.34"/>
    <n v="3817.9299999999994"/>
    <m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m/>
    <m/>
    <m/>
    <m/>
  </r>
  <r>
    <x v="43"/>
    <x v="11"/>
    <n v="395.58"/>
    <n v="1754.5499999999997"/>
    <m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m/>
    <m/>
    <m/>
    <m/>
  </r>
  <r>
    <x v="4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13"/>
    <n v="207.71"/>
    <n v="555.12"/>
    <m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m/>
    <m/>
    <m/>
    <m/>
  </r>
  <r>
    <x v="43"/>
    <x v="14"/>
    <n v="46243.39"/>
    <n v="67903.8"/>
    <m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m/>
    <m/>
    <m/>
    <m/>
  </r>
  <r>
    <x v="43"/>
    <x v="15"/>
    <n v="1975.52"/>
    <n v="4089.44"/>
    <m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m/>
    <m/>
    <m/>
    <m/>
  </r>
  <r>
    <x v="43"/>
    <x v="16"/>
    <n v="178625.57"/>
    <n v="153409.79"/>
    <m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m/>
    <m/>
    <m/>
    <m/>
  </r>
  <r>
    <x v="43"/>
    <x v="17"/>
    <n v="22929.86"/>
    <n v="22980.2"/>
    <m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m/>
    <m/>
    <m/>
    <m/>
  </r>
  <r>
    <x v="4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3"/>
    <x v="19"/>
    <n v="51235.47"/>
    <n v="73256"/>
    <m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m/>
    <m/>
    <m/>
    <m/>
  </r>
  <r>
    <x v="43"/>
    <x v="20"/>
    <n v="73848.23"/>
    <n v="75846.05"/>
    <m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m/>
    <m/>
    <m/>
    <m/>
  </r>
  <r>
    <x v="43"/>
    <x v="21"/>
    <n v="13449.39"/>
    <n v="27622.79"/>
    <m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m/>
    <m/>
    <m/>
    <m/>
  </r>
  <r>
    <x v="4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3"/>
    <n v="1009.77"/>
    <n v="756.4"/>
    <m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m/>
    <m/>
    <m/>
    <m/>
  </r>
  <r>
    <x v="4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7"/>
    <n v="424.78"/>
    <n v="646.74"/>
    <m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m/>
    <m/>
    <m/>
    <m/>
  </r>
  <r>
    <x v="4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4"/>
    <x v="20"/>
    <n v="0"/>
    <n v="1383.04"/>
    <m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m/>
    <m/>
    <m/>
    <m/>
  </r>
  <r>
    <x v="44"/>
    <x v="21"/>
    <n v="1414.87"/>
    <n v="834.57"/>
    <m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m/>
    <m/>
    <m/>
    <m/>
  </r>
  <r>
    <x v="4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3"/>
    <n v="6558.82"/>
    <n v="7744.3099999999995"/>
    <m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m/>
    <m/>
    <m/>
    <m/>
  </r>
  <r>
    <x v="45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7"/>
    <n v="838.3"/>
    <n v="0"/>
    <m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m/>
    <m/>
    <m/>
    <m/>
  </r>
  <r>
    <x v="45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9"/>
    <n v="10241.990000000003"/>
    <n v="16016.950000000003"/>
    <m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m/>
    <m/>
    <m/>
    <m/>
  </r>
  <r>
    <x v="45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1"/>
    <n v="316.64999999999998"/>
    <n v="339.08"/>
    <m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m/>
    <m/>
    <m/>
    <m/>
  </r>
  <r>
    <x v="45"/>
    <x v="12"/>
    <n v="114.52"/>
    <n v="1385.99"/>
    <m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m/>
    <m/>
    <m/>
    <m/>
  </r>
  <r>
    <x v="45"/>
    <x v="13"/>
    <n v="39586.410000000003"/>
    <n v="124485.80000000002"/>
    <m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m/>
    <m/>
    <m/>
    <m/>
  </r>
  <r>
    <x v="45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6"/>
    <n v="69199.34"/>
    <n v="86667.16"/>
    <m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m/>
    <m/>
    <m/>
    <m/>
  </r>
  <r>
    <x v="45"/>
    <x v="17"/>
    <n v="35923.770000000004"/>
    <n v="15567.14"/>
    <m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m/>
    <m/>
    <m/>
    <m/>
  </r>
  <r>
    <x v="4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5"/>
    <x v="21"/>
    <n v="19918.79"/>
    <n v="8522.7500000000018"/>
    <m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m/>
    <m/>
    <m/>
    <m/>
  </r>
  <r>
    <x v="4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"/>
    <n v="0"/>
    <n v="664"/>
    <m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2"/>
    <n v="8275"/>
    <n v="12070"/>
    <m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m/>
    <m/>
    <m/>
    <m/>
  </r>
  <r>
    <x v="4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0"/>
    <n v="0"/>
    <n v="3426"/>
    <m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m/>
    <m/>
    <m/>
    <m/>
  </r>
  <r>
    <x v="4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4"/>
    <n v="4123"/>
    <n v="4580"/>
    <m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m/>
    <m/>
    <m/>
    <m/>
  </r>
  <r>
    <x v="4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18"/>
    <n v="2445"/>
    <n v="213"/>
    <m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m/>
    <m/>
    <m/>
    <m/>
  </r>
  <r>
    <x v="46"/>
    <x v="19"/>
    <n v="5458"/>
    <n v="9536"/>
    <m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m/>
    <m/>
    <m/>
    <m/>
  </r>
  <r>
    <x v="4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0"/>
    <n v="21666.41"/>
    <n v="55313.66"/>
    <m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m/>
    <m/>
    <m/>
    <m/>
  </r>
  <r>
    <x v="47"/>
    <x v="1"/>
    <n v="13306.89"/>
    <n v="23937.72"/>
    <m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m/>
    <m/>
    <m/>
    <m/>
  </r>
  <r>
    <x v="47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7"/>
    <n v="11237.52"/>
    <n v="31438.65"/>
    <m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m/>
    <m/>
    <m/>
    <m/>
  </r>
  <r>
    <x v="47"/>
    <x v="8"/>
    <n v="0"/>
    <n v="83344.56"/>
    <m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m/>
    <m/>
    <m/>
    <m/>
  </r>
  <r>
    <x v="47"/>
    <x v="9"/>
    <n v="105948.79"/>
    <n v="109596.42"/>
    <m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m/>
    <m/>
    <m/>
    <m/>
  </r>
  <r>
    <x v="47"/>
    <x v="10"/>
    <n v="51778.559999999998"/>
    <n v="86313.32"/>
    <m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m/>
    <m/>
    <m/>
    <m/>
  </r>
  <r>
    <x v="47"/>
    <x v="11"/>
    <n v="31540.33"/>
    <n v="41822.22"/>
    <m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m/>
    <m/>
    <m/>
    <m/>
  </r>
  <r>
    <x v="47"/>
    <x v="12"/>
    <n v="103521.06"/>
    <n v="40019.760000000002"/>
    <m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m/>
    <m/>
    <m/>
    <m/>
  </r>
  <r>
    <x v="47"/>
    <x v="13"/>
    <n v="42062.99"/>
    <n v="18452.07"/>
    <m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m/>
    <m/>
    <m/>
    <m/>
  </r>
  <r>
    <x v="47"/>
    <x v="14"/>
    <n v="51747.759999999995"/>
    <n v="145815.10999999999"/>
    <m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m/>
    <m/>
    <m/>
    <m/>
  </r>
  <r>
    <x v="47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6"/>
    <n v="83385.539999999994"/>
    <n v="301894.46999999997"/>
    <m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m/>
    <m/>
    <m/>
    <m/>
  </r>
  <r>
    <x v="47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19"/>
    <n v="0"/>
    <n v="942.08000000000175"/>
    <m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m/>
    <m/>
    <m/>
    <m/>
  </r>
  <r>
    <x v="4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7"/>
    <x v="21"/>
    <n v="0"/>
    <n v="160772.98000000001"/>
    <m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m/>
    <m/>
    <m/>
    <m/>
  </r>
  <r>
    <x v="4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"/>
    <n v="636"/>
    <n v="0"/>
    <m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4"/>
    <n v="0"/>
    <n v="4984"/>
    <m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m/>
    <m/>
    <m/>
    <m/>
  </r>
  <r>
    <x v="48"/>
    <x v="5"/>
    <n v="1545"/>
    <n v="4142"/>
    <m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m/>
    <m/>
    <m/>
    <m/>
  </r>
  <r>
    <x v="4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7"/>
    <n v="10031"/>
    <n v="259"/>
    <m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m/>
    <m/>
    <m/>
    <m/>
  </r>
  <r>
    <x v="48"/>
    <x v="8"/>
    <n v="41957"/>
    <n v="41116"/>
    <m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m/>
    <m/>
    <m/>
    <m/>
  </r>
  <r>
    <x v="48"/>
    <x v="9"/>
    <n v="7180"/>
    <n v="4915"/>
    <m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m/>
    <m/>
    <m/>
    <m/>
  </r>
  <r>
    <x v="48"/>
    <x v="10"/>
    <n v="7895"/>
    <n v="17758"/>
    <m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m/>
    <m/>
    <m/>
    <m/>
  </r>
  <r>
    <x v="48"/>
    <x v="11"/>
    <n v="35040"/>
    <n v="53562"/>
    <m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m/>
    <m/>
    <m/>
    <m/>
  </r>
  <r>
    <x v="48"/>
    <x v="12"/>
    <n v="23249"/>
    <n v="49031"/>
    <m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m/>
    <m/>
    <m/>
    <m/>
  </r>
  <r>
    <x v="48"/>
    <x v="13"/>
    <n v="10912"/>
    <n v="42812"/>
    <m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m/>
    <m/>
    <m/>
    <m/>
  </r>
  <r>
    <x v="48"/>
    <x v="14"/>
    <n v="158006"/>
    <n v="175881"/>
    <m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m/>
    <m/>
    <m/>
    <m/>
  </r>
  <r>
    <x v="48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6"/>
    <n v="75767"/>
    <n v="89419"/>
    <m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m/>
    <m/>
    <m/>
    <m/>
  </r>
  <r>
    <x v="48"/>
    <x v="17"/>
    <n v="707"/>
    <n v="3870"/>
    <m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m/>
    <m/>
    <m/>
    <m/>
  </r>
  <r>
    <x v="4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8"/>
    <x v="19"/>
    <n v="21702"/>
    <n v="82670"/>
    <m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m/>
    <m/>
    <m/>
    <m/>
  </r>
  <r>
    <x v="48"/>
    <x v="20"/>
    <n v="44548"/>
    <n v="60063"/>
    <m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m/>
    <m/>
    <m/>
    <m/>
  </r>
  <r>
    <x v="48"/>
    <x v="21"/>
    <n v="36610"/>
    <n v="58854"/>
    <m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m/>
    <m/>
    <m/>
    <m/>
  </r>
  <r>
    <x v="4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"/>
    <n v="9136.8700000000008"/>
    <n v="14691.09"/>
    <m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m/>
    <m/>
    <m/>
    <m/>
  </r>
  <r>
    <x v="49"/>
    <x v="2"/>
    <n v="88582.24"/>
    <n v="118404.16"/>
    <m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m/>
    <m/>
    <m/>
    <m/>
  </r>
  <r>
    <x v="49"/>
    <x v="3"/>
    <n v="13587.9"/>
    <n v="13887.38"/>
    <m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m/>
    <m/>
    <m/>
    <m/>
  </r>
  <r>
    <x v="49"/>
    <x v="4"/>
    <n v="1494.85"/>
    <n v="6625.75"/>
    <m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m/>
    <m/>
    <m/>
    <m/>
  </r>
  <r>
    <x v="4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6"/>
    <n v="5080.3599999999997"/>
    <n v="11600.04"/>
    <m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m/>
    <m/>
    <m/>
    <m/>
  </r>
  <r>
    <x v="4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2"/>
    <n v="1327.32"/>
    <n v="309.7"/>
    <m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m/>
    <m/>
    <m/>
    <m/>
  </r>
  <r>
    <x v="49"/>
    <x v="13"/>
    <n v="111612.06"/>
    <n v="121059.66"/>
    <m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m/>
    <m/>
    <m/>
    <m/>
  </r>
  <r>
    <x v="4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5"/>
    <n v="3341.12"/>
    <n v="4600.8999999999996"/>
    <m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m/>
    <m/>
    <m/>
    <m/>
  </r>
  <r>
    <x v="4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7"/>
    <n v="22396.85"/>
    <n v="23041.49"/>
    <m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m/>
    <m/>
    <m/>
    <m/>
  </r>
  <r>
    <x v="4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49"/>
    <x v="20"/>
    <n v="12963.81"/>
    <n v="9587.34"/>
    <m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m/>
    <m/>
    <m/>
    <m/>
  </r>
  <r>
    <x v="49"/>
    <x v="21"/>
    <n v="4736.26"/>
    <n v="5614.66"/>
    <m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m/>
    <m/>
    <m/>
    <m/>
  </r>
  <r>
    <x v="50"/>
    <x v="0"/>
    <n v="38074.83"/>
    <n v="135295.29"/>
    <m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m/>
    <m/>
    <m/>
    <m/>
  </r>
  <r>
    <x v="5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2"/>
    <n v="463633.44"/>
    <n v="889286.39"/>
    <m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m/>
    <m/>
    <m/>
    <m/>
  </r>
  <r>
    <x v="50"/>
    <x v="3"/>
    <n v="62762"/>
    <n v="55828.38"/>
    <m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m/>
    <m/>
    <m/>
    <m/>
  </r>
  <r>
    <x v="5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5"/>
    <n v="10536.59"/>
    <n v="46004.91"/>
    <m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m/>
    <m/>
    <m/>
    <m/>
  </r>
  <r>
    <x v="50"/>
    <x v="6"/>
    <n v="3846.69"/>
    <n v="0"/>
    <m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7"/>
    <n v="27102.65"/>
    <n v="62633.11"/>
    <m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m/>
    <m/>
    <m/>
    <m/>
  </r>
  <r>
    <x v="50"/>
    <x v="8"/>
    <n v="18433"/>
    <n v="54271.39"/>
    <m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m/>
    <m/>
    <m/>
    <m/>
  </r>
  <r>
    <x v="5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0"/>
    <n v="109965.23"/>
    <n v="164407.71"/>
    <m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m/>
    <m/>
    <m/>
    <m/>
  </r>
  <r>
    <x v="50"/>
    <x v="11"/>
    <n v="162879.39000000001"/>
    <n v="244992.27"/>
    <m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m/>
    <m/>
    <m/>
    <m/>
  </r>
  <r>
    <x v="50"/>
    <x v="12"/>
    <n v="75701.63"/>
    <n v="127774.55"/>
    <m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m/>
    <m/>
    <m/>
    <m/>
  </r>
  <r>
    <x v="50"/>
    <x v="13"/>
    <n v="8335.7099999999991"/>
    <n v="15987.45"/>
    <m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m/>
    <m/>
    <m/>
    <m/>
  </r>
  <r>
    <x v="50"/>
    <x v="14"/>
    <n v="414459.51"/>
    <n v="744358.82"/>
    <m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m/>
    <m/>
    <m/>
    <m/>
  </r>
  <r>
    <x v="50"/>
    <x v="15"/>
    <n v="19875"/>
    <n v="11973.6"/>
    <m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m/>
    <m/>
    <m/>
    <m/>
  </r>
  <r>
    <x v="50"/>
    <x v="16"/>
    <n v="0"/>
    <n v="531219.80000000005"/>
    <m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m/>
    <m/>
    <m/>
    <m/>
  </r>
  <r>
    <x v="5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19"/>
    <n v="12460"/>
    <n v="53628.2"/>
    <m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m/>
    <m/>
    <m/>
    <m/>
  </r>
  <r>
    <x v="5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2"/>
    <n v="471"/>
    <n v="0"/>
    <m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m/>
    <m/>
    <m/>
    <m/>
  </r>
  <r>
    <x v="51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5"/>
    <n v="0"/>
    <n v="3479.68"/>
    <m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m/>
    <m/>
    <m/>
    <m/>
  </r>
  <r>
    <x v="5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9"/>
    <n v="1144"/>
    <n v="2874"/>
    <m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4"/>
    <n v="2236"/>
    <n v="6823"/>
    <m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m/>
    <m/>
    <m/>
    <m/>
  </r>
  <r>
    <x v="5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6"/>
    <n v="9773.3700000000008"/>
    <n v="22414.67"/>
    <m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m/>
    <m/>
    <m/>
    <m/>
  </r>
  <r>
    <x v="5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1"/>
    <x v="20"/>
    <n v="0"/>
    <n v="3366.5"/>
    <m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m/>
    <m/>
    <m/>
    <m/>
  </r>
  <r>
    <x v="51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0"/>
    <n v="0"/>
    <n v="1039.17"/>
    <m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m/>
    <m/>
    <m/>
    <m/>
  </r>
  <r>
    <x v="5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2"/>
    <n v="12216.199999999999"/>
    <n v="17173.53"/>
    <m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m/>
    <m/>
    <m/>
    <m/>
  </r>
  <r>
    <x v="5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4"/>
    <n v="31434.539999999997"/>
    <n v="58064.44"/>
    <m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m/>
    <m/>
    <m/>
    <m/>
  </r>
  <r>
    <x v="52"/>
    <x v="5"/>
    <n v="2142"/>
    <n v="5471.33"/>
    <m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m/>
    <m/>
    <m/>
    <m/>
  </r>
  <r>
    <x v="5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8"/>
    <n v="8722.91"/>
    <n v="16599.509999999998"/>
    <m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m/>
    <m/>
    <m/>
    <m/>
  </r>
  <r>
    <x v="5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1"/>
    <n v="1696.77"/>
    <n v="830.86"/>
    <m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m/>
    <m/>
    <m/>
    <m/>
  </r>
  <r>
    <x v="52"/>
    <x v="12"/>
    <n v="0"/>
    <n v="2763.17"/>
    <m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m/>
    <m/>
    <m/>
    <m/>
  </r>
  <r>
    <x v="52"/>
    <x v="13"/>
    <n v="12152.57"/>
    <n v="16675.07"/>
    <m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m/>
    <m/>
    <m/>
    <m/>
  </r>
  <r>
    <x v="52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6"/>
    <n v="35017.549999999996"/>
    <n v="54352.9"/>
    <m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m/>
    <m/>
    <m/>
    <m/>
  </r>
  <r>
    <x v="5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2"/>
    <x v="20"/>
    <n v="39788.200000000004"/>
    <n v="44412.55"/>
    <m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m/>
    <m/>
    <m/>
    <m/>
  </r>
  <r>
    <x v="52"/>
    <x v="21"/>
    <n v="18230.55"/>
    <n v="38854.589999999997"/>
    <m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m/>
    <m/>
    <m/>
    <m/>
  </r>
  <r>
    <x v="5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2"/>
    <n v="12411.98"/>
    <n v="7559.98"/>
    <m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m/>
    <m/>
    <m/>
    <m/>
  </r>
  <r>
    <x v="5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5"/>
    <n v="4382"/>
    <n v="11074.710000000001"/>
    <m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m/>
    <m/>
    <m/>
    <m/>
  </r>
  <r>
    <x v="5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9"/>
    <n v="3068.25"/>
    <n v="1851.2"/>
    <m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m/>
    <m/>
    <m/>
    <m/>
  </r>
  <r>
    <x v="5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2"/>
    <n v="0"/>
    <n v="1697.28"/>
    <m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m/>
    <m/>
    <m/>
    <m/>
  </r>
  <r>
    <x v="53"/>
    <x v="13"/>
    <n v="6595"/>
    <n v="20562.849999999999"/>
    <m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m/>
    <m/>
    <m/>
    <m/>
  </r>
  <r>
    <x v="5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6"/>
    <n v="0"/>
    <n v="344"/>
    <m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m/>
    <m/>
    <m/>
    <m/>
  </r>
  <r>
    <x v="53"/>
    <x v="17"/>
    <n v="6687.43"/>
    <n v="7272.69"/>
    <m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m/>
    <m/>
    <m/>
    <m/>
  </r>
  <r>
    <x v="5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3"/>
    <x v="19"/>
    <n v="8966.65"/>
    <n v="12092.04"/>
    <m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m/>
    <m/>
    <m/>
    <m/>
  </r>
  <r>
    <x v="53"/>
    <x v="20"/>
    <n v="13168.5"/>
    <n v="23637.5"/>
    <m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m/>
    <m/>
    <m/>
    <m/>
  </r>
  <r>
    <x v="53"/>
    <x v="21"/>
    <n v="0"/>
    <n v="2423.33"/>
    <m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m/>
    <m/>
    <m/>
    <m/>
  </r>
  <r>
    <x v="5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9"/>
    <n v="0"/>
    <n v="21204.13"/>
    <m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m/>
    <m/>
    <m/>
    <m/>
  </r>
  <r>
    <x v="54"/>
    <x v="10"/>
    <n v="25502.06"/>
    <n v="11168.55"/>
    <m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m/>
    <m/>
    <m/>
    <m/>
  </r>
  <r>
    <x v="5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3"/>
    <n v="15619.45"/>
    <n v="38611.369999999995"/>
    <m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m/>
    <m/>
    <m/>
    <m/>
  </r>
  <r>
    <x v="54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6"/>
    <n v="239689.19999999992"/>
    <n v="260024.11999999994"/>
    <m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m/>
    <m/>
    <m/>
    <m/>
  </r>
  <r>
    <x v="54"/>
    <x v="17"/>
    <n v="5529.79"/>
    <n v="0"/>
    <m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m/>
    <m/>
    <m/>
    <m/>
  </r>
  <r>
    <x v="5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4"/>
    <x v="19"/>
    <n v="36283.72"/>
    <n v="150514.68"/>
    <m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m/>
    <m/>
    <m/>
    <m/>
  </r>
  <r>
    <x v="54"/>
    <x v="20"/>
    <n v="332039.22999999986"/>
    <n v="265455.64000000007"/>
    <m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m/>
    <m/>
    <m/>
    <m/>
  </r>
  <r>
    <x v="5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2"/>
    <n v="38697.910000000003"/>
    <n v="39655.89"/>
    <m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m/>
    <m/>
    <m/>
    <m/>
  </r>
  <r>
    <x v="55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4"/>
    <n v="0"/>
    <n v="39301.759999999995"/>
    <m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m/>
    <m/>
    <m/>
    <m/>
  </r>
  <r>
    <x v="55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7"/>
    <n v="1280.02"/>
    <n v="678.28"/>
    <m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m/>
    <m/>
    <m/>
    <m/>
  </r>
  <r>
    <x v="55"/>
    <x v="8"/>
    <n v="26974.920000000002"/>
    <n v="2617.7200000000003"/>
    <m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m/>
    <m/>
    <m/>
    <m/>
  </r>
  <r>
    <x v="55"/>
    <x v="9"/>
    <n v="1761.46"/>
    <n v="2817.7099999999996"/>
    <m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m/>
    <m/>
    <m/>
    <m/>
  </r>
  <r>
    <x v="55"/>
    <x v="10"/>
    <n v="2762.2800000000007"/>
    <n v="5054.3200000000015"/>
    <m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m/>
    <m/>
    <m/>
    <m/>
  </r>
  <r>
    <x v="55"/>
    <x v="11"/>
    <n v="12511.269999999999"/>
    <n v="11520.31"/>
    <m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m/>
    <m/>
    <m/>
    <m/>
  </r>
  <r>
    <x v="55"/>
    <x v="12"/>
    <n v="6056.9899999999989"/>
    <n v="13074.009999999997"/>
    <m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m/>
    <m/>
    <m/>
    <m/>
  </r>
  <r>
    <x v="55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4"/>
    <n v="60796.860000000008"/>
    <n v="46770.59"/>
    <m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m/>
    <m/>
    <m/>
    <m/>
  </r>
  <r>
    <x v="55"/>
    <x v="15"/>
    <n v="4203.2100000000009"/>
    <n v="9504.119999999999"/>
    <m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m/>
    <m/>
    <m/>
    <m/>
  </r>
  <r>
    <x v="55"/>
    <x v="16"/>
    <n v="18776.5"/>
    <n v="61791.299999999988"/>
    <m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m/>
    <m/>
    <m/>
    <m/>
  </r>
  <r>
    <x v="55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5"/>
    <x v="20"/>
    <n v="8764.3500000000022"/>
    <n v="13113.510000000004"/>
    <m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m/>
    <m/>
    <m/>
    <m/>
  </r>
  <r>
    <x v="55"/>
    <x v="21"/>
    <n v="31444.59"/>
    <n v="66440.210000000006"/>
    <m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m/>
    <m/>
    <m/>
    <m/>
  </r>
  <r>
    <x v="5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2"/>
    <n v="2623.95"/>
    <n v="932.4"/>
    <m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m/>
    <m/>
    <m/>
    <m/>
  </r>
  <r>
    <x v="56"/>
    <x v="3"/>
    <n v="1410.3"/>
    <n v="2755.8"/>
    <m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m/>
    <m/>
    <m/>
    <m/>
  </r>
  <r>
    <x v="5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7"/>
    <n v="474.06"/>
    <n v="1512.89"/>
    <m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m/>
    <m/>
    <m/>
    <m/>
  </r>
  <r>
    <x v="56"/>
    <x v="8"/>
    <n v="2013.07"/>
    <n v="7372.91"/>
    <m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m/>
    <m/>
    <m/>
    <m/>
  </r>
  <r>
    <x v="5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0"/>
    <n v="1402.65"/>
    <n v="835.65"/>
    <m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m/>
    <m/>
    <m/>
    <m/>
  </r>
  <r>
    <x v="5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3"/>
    <n v="46610.63"/>
    <n v="72968.649999999994"/>
    <m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m/>
    <m/>
    <m/>
    <m/>
  </r>
  <r>
    <x v="5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6"/>
    <n v="4806.51"/>
    <n v="20451.509999999998"/>
    <m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m/>
    <m/>
    <m/>
    <m/>
  </r>
  <r>
    <x v="5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6"/>
    <x v="20"/>
    <n v="1685.87"/>
    <n v="1311.94"/>
    <m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m/>
    <m/>
    <m/>
    <m/>
  </r>
  <r>
    <x v="5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4"/>
    <n v="77849.27"/>
    <n v="86921.58"/>
    <m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m/>
    <m/>
    <m/>
    <m/>
  </r>
  <r>
    <x v="5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3"/>
    <n v="37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m/>
    <m/>
    <m/>
    <m/>
  </r>
  <r>
    <x v="57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7"/>
    <x v="20"/>
    <n v="181938.37"/>
    <n v="275779.55"/>
    <m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m/>
    <m/>
    <m/>
    <m/>
  </r>
  <r>
    <x v="57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0"/>
    <n v="1342.64"/>
    <n v="1111.42"/>
    <m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m/>
    <m/>
    <m/>
    <m/>
  </r>
  <r>
    <x v="58"/>
    <x v="1"/>
    <n v="7873.91"/>
    <n v="6208.19"/>
    <m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m/>
    <m/>
    <m/>
    <m/>
  </r>
  <r>
    <x v="5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3"/>
    <n v="664.2"/>
    <n v="785.24"/>
    <m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m/>
    <m/>
    <m/>
    <m/>
  </r>
  <r>
    <x v="58"/>
    <x v="4"/>
    <n v="1365"/>
    <n v="1248.25"/>
    <m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m/>
    <m/>
    <m/>
    <m/>
  </r>
  <r>
    <x v="5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8"/>
    <n v="639.29999999999995"/>
    <n v="1145.4000000000001"/>
    <m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9"/>
    <n v="3274.09"/>
    <n v="2450.6"/>
    <m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m/>
    <m/>
    <m/>
    <m/>
  </r>
  <r>
    <x v="5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2"/>
    <n v="507.69"/>
    <n v="1346.1"/>
    <m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m/>
    <m/>
    <m/>
    <m/>
  </r>
  <r>
    <x v="5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4"/>
    <n v="2629.4"/>
    <n v="1277.04"/>
    <m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m/>
    <m/>
    <m/>
    <m/>
  </r>
  <r>
    <x v="58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6"/>
    <n v="1106.48"/>
    <n v="6596"/>
    <m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m/>
    <m/>
    <m/>
    <m/>
  </r>
  <r>
    <x v="58"/>
    <x v="17"/>
    <n v="632.21"/>
    <n v="532.84"/>
    <m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m/>
    <m/>
    <m/>
    <m/>
  </r>
  <r>
    <x v="5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8"/>
    <x v="20"/>
    <n v="5981.22"/>
    <n v="4073.5"/>
    <m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m/>
    <m/>
    <m/>
    <m/>
  </r>
  <r>
    <x v="5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0"/>
    <n v="0"/>
    <n v="584.94000000000005"/>
    <m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m/>
    <m/>
    <m/>
    <m/>
  </r>
  <r>
    <x v="5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2"/>
    <n v="54697.21"/>
    <n v="67755.25"/>
    <m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m/>
    <m/>
    <m/>
    <m/>
  </r>
  <r>
    <x v="59"/>
    <x v="3"/>
    <n v="2540.7199999999998"/>
    <n v="1665.58"/>
    <m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m/>
    <m/>
    <m/>
    <m/>
  </r>
  <r>
    <x v="59"/>
    <x v="4"/>
    <n v="7394.46"/>
    <n v="8468.0400000000009"/>
    <m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m/>
    <m/>
    <m/>
    <m/>
  </r>
  <r>
    <x v="5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7"/>
    <n v="2990.24"/>
    <n v="4747.2299999999996"/>
    <m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m/>
    <m/>
    <m/>
    <m/>
  </r>
  <r>
    <x v="59"/>
    <x v="8"/>
    <n v="17518.14"/>
    <n v="16975.849999999999"/>
    <m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m/>
    <m/>
    <m/>
    <m/>
  </r>
  <r>
    <x v="59"/>
    <x v="9"/>
    <n v="0"/>
    <n v="2908.2"/>
    <m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m/>
    <m/>
    <m/>
    <m/>
  </r>
  <r>
    <x v="59"/>
    <x v="10"/>
    <n v="0"/>
    <n v="0"/>
    <m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m/>
    <m/>
    <m/>
    <m/>
  </r>
  <r>
    <x v="59"/>
    <x v="11"/>
    <n v="6075.16"/>
    <n v="11721.42"/>
    <m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m/>
    <m/>
    <m/>
    <m/>
  </r>
  <r>
    <x v="59"/>
    <x v="12"/>
    <n v="2354.2399999999998"/>
    <n v="2934"/>
    <m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m/>
    <m/>
    <m/>
    <m/>
  </r>
  <r>
    <x v="59"/>
    <x v="13"/>
    <n v="0"/>
    <n v="4405.1099999999997"/>
    <m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m/>
    <m/>
    <m/>
    <m/>
  </r>
  <r>
    <x v="59"/>
    <x v="14"/>
    <n v="25345.360000000001"/>
    <n v="16372.95"/>
    <m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m/>
    <m/>
    <m/>
    <m/>
  </r>
  <r>
    <x v="59"/>
    <x v="15"/>
    <n v="516.63"/>
    <n v="1746.0600000000002"/>
    <m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m/>
    <m/>
    <m/>
    <m/>
  </r>
  <r>
    <x v="59"/>
    <x v="16"/>
    <n v="40652.1"/>
    <n v="58105"/>
    <m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m/>
    <m/>
    <m/>
    <m/>
  </r>
  <r>
    <x v="59"/>
    <x v="17"/>
    <n v="0"/>
    <n v="6625.04"/>
    <m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m/>
    <m/>
    <m/>
    <m/>
  </r>
  <r>
    <x v="5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59"/>
    <x v="20"/>
    <n v="0"/>
    <n v="358.6"/>
    <m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m/>
    <m/>
    <m/>
    <m/>
  </r>
  <r>
    <x v="59"/>
    <x v="21"/>
    <n v="3227.19"/>
    <n v="4743.97"/>
    <m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m/>
    <m/>
    <m/>
    <m/>
  </r>
  <r>
    <x v="60"/>
    <x v="0"/>
    <n v="12303.47"/>
    <n v="32684.32"/>
    <m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m/>
    <m/>
    <m/>
    <m/>
  </r>
  <r>
    <x v="60"/>
    <x v="1"/>
    <n v="18860.21"/>
    <n v="19016.150000000001"/>
    <m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m/>
    <m/>
    <m/>
    <m/>
  </r>
  <r>
    <x v="60"/>
    <x v="2"/>
    <n v="3084"/>
    <n v="9386.06"/>
    <m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m/>
    <m/>
    <m/>
    <m/>
  </r>
  <r>
    <x v="60"/>
    <x v="3"/>
    <n v="29550.19"/>
    <n v="25557.14"/>
    <m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m/>
    <m/>
    <m/>
    <m/>
  </r>
  <r>
    <x v="60"/>
    <x v="4"/>
    <n v="9774.11"/>
    <n v="7530.2"/>
    <m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m/>
    <m/>
    <m/>
    <m/>
  </r>
  <r>
    <x v="6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7"/>
    <n v="32644.7"/>
    <n v="54144.79"/>
    <m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m/>
    <m/>
    <m/>
    <m/>
  </r>
  <r>
    <x v="60"/>
    <x v="8"/>
    <n v="4954.08"/>
    <n v="4807.37"/>
    <m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m/>
    <m/>
    <m/>
    <m/>
  </r>
  <r>
    <x v="6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10"/>
    <n v="63016.54"/>
    <n v="74289.55"/>
    <m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m/>
    <m/>
    <m/>
    <m/>
  </r>
  <r>
    <x v="60"/>
    <x v="11"/>
    <n v="19287.71"/>
    <n v="23203.31"/>
    <m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m/>
    <m/>
    <m/>
    <m/>
  </r>
  <r>
    <x v="60"/>
    <x v="12"/>
    <n v="18988.61"/>
    <n v="25738.639999999999"/>
    <m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m/>
    <m/>
    <m/>
    <m/>
  </r>
  <r>
    <x v="60"/>
    <x v="13"/>
    <n v="0"/>
    <n v="2842.92"/>
    <m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m/>
    <m/>
    <m/>
    <m/>
  </r>
  <r>
    <x v="60"/>
    <x v="14"/>
    <n v="86958.88"/>
    <n v="82595.490000000005"/>
    <m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m/>
    <m/>
    <m/>
    <m/>
  </r>
  <r>
    <x v="60"/>
    <x v="15"/>
    <n v="26513.41"/>
    <n v="38514.99"/>
    <m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m/>
    <m/>
    <m/>
    <m/>
  </r>
  <r>
    <x v="60"/>
    <x v="16"/>
    <n v="80409.87"/>
    <n v="135520.68"/>
    <m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m/>
    <m/>
    <m/>
    <m/>
  </r>
  <r>
    <x v="60"/>
    <x v="17"/>
    <n v="1694.86"/>
    <n v="503.71"/>
    <m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m/>
    <m/>
    <m/>
    <m/>
  </r>
  <r>
    <x v="6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0"/>
    <x v="19"/>
    <n v="0"/>
    <n v="4694.8100000000004"/>
    <m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m/>
    <m/>
    <m/>
    <m/>
  </r>
  <r>
    <x v="60"/>
    <x v="20"/>
    <n v="37996.39"/>
    <n v="46023.44"/>
    <m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m/>
    <m/>
    <m/>
    <m/>
  </r>
  <r>
    <x v="60"/>
    <x v="21"/>
    <n v="0"/>
    <n v="1544"/>
    <m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m/>
    <m/>
    <m/>
    <m/>
  </r>
  <r>
    <x v="6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"/>
    <n v="3443"/>
    <n v="0"/>
    <m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m/>
    <m/>
    <m/>
    <m/>
  </r>
  <r>
    <x v="61"/>
    <x v="2"/>
    <n v="12162"/>
    <n v="39301"/>
    <m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m/>
    <m/>
    <m/>
    <m/>
  </r>
  <r>
    <x v="61"/>
    <x v="3"/>
    <n v="2648"/>
    <n v="10180"/>
    <m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m/>
    <m/>
    <m/>
    <m/>
  </r>
  <r>
    <x v="61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5"/>
    <n v="1037"/>
    <n v="2819"/>
    <m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6"/>
    <n v="0"/>
    <n v="0"/>
    <m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7"/>
    <n v="2947"/>
    <n v="2370"/>
    <m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m/>
    <m/>
    <m/>
    <m/>
  </r>
  <r>
    <x v="61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9"/>
    <n v="29993"/>
    <n v="14335"/>
    <m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m/>
    <m/>
    <m/>
    <m/>
  </r>
  <r>
    <x v="6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1"/>
    <n v="1579"/>
    <n v="1206"/>
    <m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m/>
    <m/>
    <m/>
    <m/>
  </r>
  <r>
    <x v="61"/>
    <x v="12"/>
    <n v="-21"/>
    <n v="0"/>
    <m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m/>
    <m/>
    <m/>
    <m/>
  </r>
  <r>
    <x v="61"/>
    <x v="13"/>
    <n v="16756"/>
    <n v="69095"/>
    <m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m/>
    <m/>
    <m/>
    <m/>
  </r>
  <r>
    <x v="61"/>
    <x v="14"/>
    <n v="19530"/>
    <n v="4231"/>
    <m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m/>
    <m/>
    <m/>
    <m/>
  </r>
  <r>
    <x v="61"/>
    <x v="15"/>
    <n v="2670"/>
    <n v="2232"/>
    <m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m/>
    <m/>
    <m/>
    <m/>
  </r>
  <r>
    <x v="61"/>
    <x v="16"/>
    <n v="36774"/>
    <n v="8542"/>
    <m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m/>
    <m/>
    <m/>
    <m/>
  </r>
  <r>
    <x v="61"/>
    <x v="17"/>
    <n v="287"/>
    <n v="0"/>
    <m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19"/>
    <n v="13702"/>
    <n v="11488"/>
    <m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m/>
    <m/>
    <m/>
    <m/>
  </r>
  <r>
    <x v="61"/>
    <x v="20"/>
    <n v="0"/>
    <n v="801"/>
    <m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m/>
    <m/>
    <m/>
    <m/>
  </r>
  <r>
    <x v="61"/>
    <x v="21"/>
    <n v="6110"/>
    <n v="20278"/>
    <m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m/>
    <m/>
    <m/>
    <m/>
  </r>
  <r>
    <x v="6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"/>
    <n v="122740.35"/>
    <n v="269094.73"/>
    <m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m/>
    <m/>
    <m/>
    <m/>
  </r>
  <r>
    <x v="62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4"/>
    <n v="1587.01"/>
    <n v="0"/>
    <m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m/>
    <m/>
    <m/>
    <m/>
  </r>
  <r>
    <x v="6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7"/>
    <n v="123660.91"/>
    <n v="318823.28999999998"/>
    <m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m/>
    <m/>
    <m/>
    <m/>
  </r>
  <r>
    <x v="62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4"/>
    <n v="207057.85"/>
    <n v="295359.74"/>
    <m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m/>
    <m/>
    <m/>
    <m/>
  </r>
  <r>
    <x v="62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6"/>
    <n v="0"/>
    <n v="33614.160000000003"/>
    <m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m/>
    <m/>
    <m/>
    <m/>
  </r>
  <r>
    <x v="6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2"/>
    <x v="21"/>
    <n v="-455.11999999999932"/>
    <n v="12198.61"/>
    <m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m/>
    <m/>
    <m/>
    <m/>
  </r>
  <r>
    <x v="6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"/>
    <n v="1914.98"/>
    <n v="752.78"/>
    <m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m/>
    <m/>
    <m/>
    <m/>
  </r>
  <r>
    <x v="63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3"/>
    <n v="224.69"/>
    <n v="0"/>
    <m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m/>
    <m/>
    <m/>
    <m/>
  </r>
  <r>
    <x v="63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9"/>
    <n v="6972.66"/>
    <n v="5706.14"/>
    <m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m/>
    <m/>
    <m/>
    <m/>
  </r>
  <r>
    <x v="63"/>
    <x v="10"/>
    <n v="48.18"/>
    <n v="0"/>
    <m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m/>
    <m/>
    <m/>
    <m/>
  </r>
  <r>
    <x v="63"/>
    <x v="11"/>
    <n v="13024.059999999998"/>
    <n v="10598.95"/>
    <m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m/>
    <m/>
    <m/>
    <m/>
  </r>
  <r>
    <x v="6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3"/>
    <n v="11842.18"/>
    <n v="17236.2"/>
    <m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m/>
    <m/>
    <m/>
    <m/>
  </r>
  <r>
    <x v="6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5"/>
    <n v="5918.39"/>
    <n v="2000.82"/>
    <m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m/>
    <m/>
    <m/>
    <m/>
  </r>
  <r>
    <x v="63"/>
    <x v="16"/>
    <n v="154375.18"/>
    <n v="124721.74"/>
    <m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m/>
    <m/>
    <m/>
    <m/>
  </r>
  <r>
    <x v="6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3"/>
    <x v="20"/>
    <n v="69603.83"/>
    <n v="81130.69"/>
    <m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m/>
    <m/>
    <m/>
    <m/>
  </r>
  <r>
    <x v="63"/>
    <x v="21"/>
    <n v="23513.32"/>
    <n v="23363.3"/>
    <m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m/>
    <m/>
    <m/>
    <m/>
  </r>
  <r>
    <x v="64"/>
    <x v="0"/>
    <n v="7427.2"/>
    <n v="9042.9"/>
    <m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m/>
    <m/>
    <m/>
    <m/>
  </r>
  <r>
    <x v="6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2"/>
    <n v="297.44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m/>
    <m/>
    <m/>
    <m/>
  </r>
  <r>
    <x v="6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4"/>
    <n v="7201.59"/>
    <n v="4406.71"/>
    <m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m/>
    <m/>
    <m/>
    <m/>
  </r>
  <r>
    <x v="64"/>
    <x v="5"/>
    <n v="0"/>
    <n v="1604"/>
    <m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m/>
    <m/>
    <m/>
    <m/>
  </r>
  <r>
    <x v="6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7"/>
    <n v="301.24"/>
    <n v="0"/>
    <m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m/>
    <m/>
    <m/>
    <m/>
  </r>
  <r>
    <x v="64"/>
    <x v="8"/>
    <n v="887.08"/>
    <n v="1123.69"/>
    <m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m/>
    <m/>
    <m/>
    <m/>
  </r>
  <r>
    <x v="6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4"/>
    <n v="1926.91"/>
    <n v="5224.76"/>
    <m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m/>
    <m/>
    <m/>
    <m/>
  </r>
  <r>
    <x v="64"/>
    <x v="15"/>
    <n v="461.35"/>
    <n v="834.2"/>
    <m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m/>
    <m/>
    <m/>
    <m/>
  </r>
  <r>
    <x v="64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7"/>
    <n v="1381.47"/>
    <n v="5250"/>
    <m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m/>
    <m/>
    <m/>
    <m/>
  </r>
  <r>
    <x v="6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4"/>
    <x v="19"/>
    <n v="8969.23"/>
    <n v="7975.32"/>
    <m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m/>
    <m/>
    <m/>
    <m/>
  </r>
  <r>
    <x v="64"/>
    <x v="20"/>
    <n v="325.73"/>
    <n v="252.5"/>
    <m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m/>
    <m/>
    <m/>
    <m/>
  </r>
  <r>
    <x v="64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8"/>
    <n v="0"/>
    <n v="1246"/>
    <m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8"/>
    <n v="21143.38"/>
    <n v="25541.78"/>
    <m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m/>
    <m/>
    <m/>
    <m/>
  </r>
  <r>
    <x v="66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6"/>
    <x v="21"/>
    <n v="192010.2"/>
    <n v="346399.12"/>
    <m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m/>
    <m/>
    <m/>
    <m/>
  </r>
  <r>
    <x v="67"/>
    <x v="0"/>
    <n v="7630.51"/>
    <n v="4651.55"/>
    <m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m/>
    <m/>
    <m/>
    <m/>
  </r>
  <r>
    <x v="67"/>
    <x v="1"/>
    <n v="0"/>
    <n v="1854.11"/>
    <m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m/>
    <m/>
    <m/>
    <m/>
  </r>
  <r>
    <x v="67"/>
    <x v="2"/>
    <n v="43229.7"/>
    <n v="53674.58"/>
    <m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m/>
    <m/>
    <m/>
    <m/>
  </r>
  <r>
    <x v="67"/>
    <x v="3"/>
    <n v="0"/>
    <n v="1171.49"/>
    <m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4"/>
    <n v="6499.98"/>
    <n v="11408.63"/>
    <m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m/>
    <m/>
    <m/>
    <m/>
  </r>
  <r>
    <x v="67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6"/>
    <n v="2330.64"/>
    <n v="2363.25"/>
    <m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m/>
    <m/>
    <m/>
    <m/>
  </r>
  <r>
    <x v="67"/>
    <x v="7"/>
    <n v="3872.07"/>
    <n v="5836.02"/>
    <m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m/>
    <m/>
    <m/>
    <m/>
  </r>
  <r>
    <x v="67"/>
    <x v="8"/>
    <n v="11932.06"/>
    <n v="11477.33"/>
    <m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m/>
    <m/>
    <m/>
    <m/>
  </r>
  <r>
    <x v="67"/>
    <x v="9"/>
    <n v="1361.16"/>
    <n v="2445.35"/>
    <m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m/>
    <m/>
    <m/>
    <m/>
  </r>
  <r>
    <x v="67"/>
    <x v="10"/>
    <n v="3819.74"/>
    <n v="4139.34"/>
    <m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m/>
    <m/>
    <m/>
    <m/>
  </r>
  <r>
    <x v="67"/>
    <x v="11"/>
    <n v="7845.76"/>
    <n v="13324.65"/>
    <m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m/>
    <m/>
    <m/>
    <m/>
  </r>
  <r>
    <x v="67"/>
    <x v="12"/>
    <n v="8477.94"/>
    <n v="8374.11"/>
    <m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m/>
    <m/>
    <m/>
    <m/>
  </r>
  <r>
    <x v="67"/>
    <x v="13"/>
    <n v="8384.9"/>
    <n v="9197.6"/>
    <m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m/>
    <m/>
    <m/>
    <m/>
  </r>
  <r>
    <x v="67"/>
    <x v="14"/>
    <n v="49354.02"/>
    <n v="50841.93"/>
    <m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m/>
    <m/>
    <m/>
    <m/>
  </r>
  <r>
    <x v="67"/>
    <x v="15"/>
    <n v="6466.25"/>
    <n v="7633.46"/>
    <m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m/>
    <m/>
    <m/>
    <m/>
  </r>
  <r>
    <x v="67"/>
    <x v="16"/>
    <n v="21293.46"/>
    <n v="24933.759999999998"/>
    <m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m/>
    <m/>
    <m/>
    <m/>
  </r>
  <r>
    <x v="6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7"/>
    <x v="19"/>
    <n v="17636.990000000002"/>
    <n v="26558.62"/>
    <m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m/>
    <m/>
    <m/>
    <m/>
  </r>
  <r>
    <x v="67"/>
    <x v="20"/>
    <n v="15880.61"/>
    <n v="17078.79"/>
    <m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m/>
    <m/>
    <m/>
    <m/>
  </r>
  <r>
    <x v="67"/>
    <x v="21"/>
    <n v="15438.96"/>
    <n v="14930.58"/>
    <m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m/>
    <m/>
    <m/>
    <m/>
  </r>
  <r>
    <x v="68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"/>
    <n v="0"/>
    <n v="3528.21"/>
    <m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m/>
    <m/>
    <m/>
    <m/>
  </r>
  <r>
    <x v="68"/>
    <x v="2"/>
    <n v="3987.83"/>
    <n v="4901.47"/>
    <m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m/>
    <m/>
    <m/>
    <m/>
  </r>
  <r>
    <x v="68"/>
    <x v="3"/>
    <n v="14489.02"/>
    <n v="13233.15"/>
    <m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m/>
    <m/>
    <m/>
    <m/>
  </r>
  <r>
    <x v="68"/>
    <x v="4"/>
    <n v="5115.95"/>
    <n v="7969"/>
    <m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m/>
    <m/>
    <m/>
    <m/>
  </r>
  <r>
    <x v="68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7"/>
    <n v="133.77000000000001"/>
    <n v="446.45"/>
    <m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m/>
    <m/>
    <m/>
    <m/>
  </r>
  <r>
    <x v="68"/>
    <x v="8"/>
    <n v="5143.57"/>
    <n v="5439.04"/>
    <m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m/>
    <m/>
    <m/>
    <m/>
  </r>
  <r>
    <x v="68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0"/>
    <n v="38305.94"/>
    <n v="41197.68"/>
    <m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m/>
    <m/>
    <m/>
    <m/>
  </r>
  <r>
    <x v="68"/>
    <x v="11"/>
    <n v="4180.93"/>
    <n v="1709.78"/>
    <m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m/>
    <m/>
    <m/>
    <m/>
  </r>
  <r>
    <x v="68"/>
    <x v="12"/>
    <n v="2555"/>
    <n v="7924.12"/>
    <m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m/>
    <m/>
    <m/>
    <m/>
  </r>
  <r>
    <x v="68"/>
    <x v="13"/>
    <n v="23818.77"/>
    <n v="30795.59"/>
    <m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m/>
    <m/>
    <m/>
    <m/>
  </r>
  <r>
    <x v="68"/>
    <x v="14"/>
    <n v="97495.8"/>
    <n v="100904.79"/>
    <m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m/>
    <m/>
    <m/>
    <m/>
  </r>
  <r>
    <x v="68"/>
    <x v="15"/>
    <n v="8946.9500000000007"/>
    <n v="25243.21"/>
    <m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m/>
    <m/>
    <m/>
    <m/>
  </r>
  <r>
    <x v="68"/>
    <x v="16"/>
    <n v="5455.03"/>
    <n v="9756.26"/>
    <m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m/>
    <m/>
    <m/>
    <m/>
  </r>
  <r>
    <x v="68"/>
    <x v="17"/>
    <n v="1609.36"/>
    <n v="1942.57"/>
    <m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m/>
    <m/>
    <m/>
    <m/>
  </r>
  <r>
    <x v="68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8"/>
    <x v="19"/>
    <n v="20805.34"/>
    <n v="52912.38"/>
    <m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m/>
    <m/>
    <m/>
    <m/>
  </r>
  <r>
    <x v="68"/>
    <x v="20"/>
    <n v="48140.22"/>
    <n v="52969.36"/>
    <m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m/>
    <m/>
    <m/>
    <m/>
  </r>
  <r>
    <x v="68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0"/>
    <n v="1830.897567602562"/>
    <n v="0"/>
    <m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m/>
    <m/>
    <m/>
    <m/>
  </r>
  <r>
    <x v="69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5"/>
    <n v="5785.7400471973315"/>
    <n v="597"/>
    <m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m/>
    <m/>
    <m/>
    <m/>
  </r>
  <r>
    <x v="69"/>
    <x v="6"/>
    <n v="13017.698994583088"/>
    <n v="5468"/>
    <m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m/>
    <m/>
    <m/>
    <m/>
  </r>
  <r>
    <x v="69"/>
    <x v="7"/>
    <n v="12605.35804097288"/>
    <n v="4661"/>
    <m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m/>
    <m/>
    <m/>
    <m/>
  </r>
  <r>
    <x v="6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9"/>
    <n v="1628.6170997937804"/>
    <n v="179"/>
    <m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m/>
    <m/>
    <m/>
    <m/>
  </r>
  <r>
    <x v="6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1"/>
    <n v="610.29918920085402"/>
    <n v="0"/>
    <m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m/>
    <m/>
    <m/>
    <m/>
  </r>
  <r>
    <x v="69"/>
    <x v="12"/>
    <n v="3100.7693932910247"/>
    <n v="0"/>
    <m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m/>
    <m/>
    <m/>
    <m/>
  </r>
  <r>
    <x v="69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7"/>
    <n v="0"/>
    <n v="1803"/>
    <m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m/>
    <m/>
    <m/>
    <m/>
  </r>
  <r>
    <x v="6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69"/>
    <x v="20"/>
    <n v="29426.621387515966"/>
    <n v="18794"/>
    <m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m/>
    <m/>
    <m/>
    <m/>
  </r>
  <r>
    <x v="69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0"/>
    <n v="2224.2206994529706"/>
    <n v="15532"/>
    <m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m/>
    <m/>
    <m/>
    <m/>
  </r>
  <r>
    <x v="7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2"/>
    <n v="0"/>
    <n v="24174"/>
    <m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m/>
    <m/>
    <m/>
    <m/>
  </r>
  <r>
    <x v="7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4"/>
    <n v="1913.0199797471528"/>
    <n v="-780"/>
    <m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m/>
    <m/>
    <m/>
    <m/>
  </r>
  <r>
    <x v="70"/>
    <x v="5"/>
    <n v="5761.5355467757672"/>
    <n v="1728"/>
    <m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m/>
    <m/>
    <m/>
    <m/>
  </r>
  <r>
    <x v="70"/>
    <x v="6"/>
    <n v="3137.9405903669972"/>
    <n v="6604"/>
    <m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m/>
    <m/>
    <m/>
    <m/>
  </r>
  <r>
    <x v="70"/>
    <x v="7"/>
    <n v="6542.9951318148214"/>
    <n v="4963"/>
    <m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m/>
    <m/>
    <m/>
    <m/>
  </r>
  <r>
    <x v="7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9"/>
    <n v="8801.793689012884"/>
    <n v="15053"/>
    <m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m/>
    <m/>
    <m/>
    <m/>
  </r>
  <r>
    <x v="7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6"/>
    <n v="8169.0188922777197"/>
    <n v="0"/>
    <m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m/>
    <m/>
    <m/>
    <m/>
  </r>
  <r>
    <x v="7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0"/>
    <x v="20"/>
    <n v="530.77011638714498"/>
    <n v="4200"/>
    <m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m/>
    <m/>
    <m/>
    <m/>
  </r>
  <r>
    <x v="7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2"/>
    <n v="513"/>
    <n v="2138"/>
    <m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m/>
    <m/>
    <m/>
    <m/>
  </r>
  <r>
    <x v="71"/>
    <x v="3"/>
    <n v="673"/>
    <n v="1726"/>
    <m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m/>
    <m/>
    <m/>
    <m/>
  </r>
  <r>
    <x v="71"/>
    <x v="4"/>
    <n v="3824"/>
    <n v="4221"/>
    <m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m/>
    <m/>
    <m/>
    <m/>
  </r>
  <r>
    <x v="71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8"/>
    <n v="2363"/>
    <n v="3109"/>
    <m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m/>
    <m/>
    <m/>
    <m/>
  </r>
  <r>
    <x v="71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1"/>
    <n v="0.01"/>
    <n v="43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m/>
    <m/>
    <m/>
    <m/>
  </r>
  <r>
    <x v="71"/>
    <x v="12"/>
    <n v="398"/>
    <n v="434"/>
    <m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m/>
    <m/>
    <m/>
    <m/>
  </r>
  <r>
    <x v="71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4"/>
    <n v="5918"/>
    <n v="11119"/>
    <m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m/>
    <m/>
    <m/>
    <m/>
  </r>
  <r>
    <x v="71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6"/>
    <n v="18398"/>
    <n v="13606"/>
    <m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m/>
    <m/>
    <m/>
    <m/>
  </r>
  <r>
    <x v="71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1"/>
    <x v="18"/>
    <n v="892"/>
    <n v="2733"/>
    <m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m/>
    <m/>
    <m/>
    <m/>
  </r>
  <r>
    <x v="71"/>
    <x v="19"/>
    <n v="23378"/>
    <n v="30443"/>
    <m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m/>
    <m/>
    <m/>
    <m/>
  </r>
  <r>
    <x v="71"/>
    <x v="20"/>
    <n v="2285"/>
    <n v="4974"/>
    <m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m/>
    <m/>
    <m/>
    <m/>
  </r>
  <r>
    <x v="71"/>
    <x v="21"/>
    <n v="21007"/>
    <n v="28413"/>
    <m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m/>
    <m/>
    <m/>
    <m/>
  </r>
  <r>
    <x v="7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2"/>
    <n v="20145.7"/>
    <n v="21240.53"/>
    <m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m/>
    <m/>
    <m/>
    <m/>
  </r>
  <r>
    <x v="72"/>
    <x v="3"/>
    <n v="3560.52"/>
    <n v="2651.64"/>
    <m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m/>
    <m/>
    <m/>
    <m/>
  </r>
  <r>
    <x v="72"/>
    <x v="4"/>
    <n v="11245.27"/>
    <n v="8436.34"/>
    <m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m/>
    <m/>
    <m/>
    <m/>
  </r>
  <r>
    <x v="72"/>
    <x v="5"/>
    <n v="459.68"/>
    <n v="762.17"/>
    <m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m/>
    <m/>
    <m/>
    <m/>
  </r>
  <r>
    <x v="7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8"/>
    <n v="1393.04"/>
    <n v="1314.55"/>
    <m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m/>
    <m/>
    <m/>
    <m/>
  </r>
  <r>
    <x v="72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2"/>
    <x v="10"/>
    <n v="5121.33"/>
    <n v="1301.55"/>
    <m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m/>
    <m/>
    <m/>
    <m/>
  </r>
  <r>
    <x v="72"/>
    <x v="11"/>
    <n v="1486.12"/>
    <n v="3018"/>
    <m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m/>
    <m/>
    <m/>
    <m/>
  </r>
  <r>
    <x v="72"/>
    <x v="12"/>
    <n v="3062.01"/>
    <n v="3039.01"/>
    <m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m/>
    <m/>
    <m/>
    <m/>
  </r>
  <r>
    <x v="72"/>
    <x v="13"/>
    <n v="999.77"/>
    <n v="317.58999999999997"/>
    <m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m/>
    <m/>
    <m/>
    <m/>
  </r>
  <r>
    <x v="72"/>
    <x v="14"/>
    <n v="6307.94"/>
    <n v="5712.97"/>
    <m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m/>
    <m/>
    <m/>
    <m/>
  </r>
  <r>
    <x v="72"/>
    <x v="15"/>
    <n v="2439.4699999999998"/>
    <n v="1300.95"/>
    <m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m/>
    <m/>
    <m/>
    <m/>
  </r>
  <r>
    <x v="72"/>
    <x v="16"/>
    <n v="8544.0499999999993"/>
    <n v="9693.74"/>
    <m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m/>
    <m/>
    <m/>
    <m/>
  </r>
  <r>
    <x v="72"/>
    <x v="17"/>
    <n v="9551.4699999999993"/>
    <n v="9649.34"/>
    <m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m/>
    <m/>
    <m/>
    <m/>
  </r>
  <r>
    <x v="72"/>
    <x v="18"/>
    <n v="4921.76"/>
    <n v="6771.82"/>
    <m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m/>
    <m/>
    <m/>
    <m/>
  </r>
  <r>
    <x v="72"/>
    <x v="19"/>
    <n v="9851.35"/>
    <n v="6132.63"/>
    <m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m/>
    <m/>
    <m/>
    <m/>
  </r>
  <r>
    <x v="72"/>
    <x v="20"/>
    <n v="7447.5"/>
    <n v="3471.98"/>
    <m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m/>
    <m/>
    <m/>
    <m/>
  </r>
  <r>
    <x v="72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"/>
    <n v="0"/>
    <n v="4899.8900000000003"/>
    <m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m/>
    <m/>
    <m/>
    <m/>
  </r>
  <r>
    <x v="7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4"/>
    <n v="197810.64"/>
    <n v="264013"/>
    <m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m/>
    <m/>
    <m/>
    <m/>
  </r>
  <r>
    <x v="7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3"/>
    <n v="77610.92"/>
    <n v="82649.510000000009"/>
    <m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m/>
    <m/>
    <m/>
    <m/>
  </r>
  <r>
    <x v="7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5"/>
    <n v="16416.79"/>
    <n v="36548.160000000003"/>
    <m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m/>
    <m/>
    <m/>
    <m/>
  </r>
  <r>
    <x v="73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3"/>
    <x v="21"/>
    <n v="139779.43"/>
    <n v="228191.19999999998"/>
    <m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m/>
    <m/>
    <m/>
    <m/>
  </r>
  <r>
    <x v="74"/>
    <x v="0"/>
    <n v="0"/>
    <n v="0"/>
    <m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m/>
    <m/>
    <m/>
    <m/>
  </r>
  <r>
    <x v="74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2"/>
    <n v="800.28"/>
    <n v="0"/>
    <m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m/>
    <m/>
    <m/>
    <m/>
  </r>
  <r>
    <x v="74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4"/>
    <n v="21731.74"/>
    <n v="13884.96"/>
    <m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m/>
    <m/>
    <m/>
    <m/>
  </r>
  <r>
    <x v="74"/>
    <x v="5"/>
    <n v="160.80000000000001"/>
    <n v="463.12"/>
    <m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m/>
    <m/>
    <m/>
    <m/>
  </r>
  <r>
    <x v="74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7"/>
    <n v="460.56"/>
    <n v="198"/>
    <m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m/>
    <m/>
    <m/>
    <m/>
  </r>
  <r>
    <x v="74"/>
    <x v="8"/>
    <n v="256.2"/>
    <n v="1396.66"/>
    <m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m/>
    <m/>
    <m/>
    <m/>
  </r>
  <r>
    <x v="74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0"/>
    <n v="794.88"/>
    <n v="0"/>
    <m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1"/>
    <n v="2184.86"/>
    <n v="2383.4299999999998"/>
    <m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m/>
    <m/>
    <m/>
    <m/>
  </r>
  <r>
    <x v="74"/>
    <x v="12"/>
    <n v="3141.28"/>
    <n v="2139.5700000000002"/>
    <m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m/>
    <m/>
    <m/>
    <m/>
  </r>
  <r>
    <x v="74"/>
    <x v="13"/>
    <n v="366"/>
    <n v="0"/>
    <m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m/>
    <m/>
    <m/>
    <m/>
  </r>
  <r>
    <x v="74"/>
    <x v="14"/>
    <n v="5726.6"/>
    <n v="16018.16"/>
    <m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m/>
    <m/>
    <m/>
    <m/>
  </r>
  <r>
    <x v="74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6"/>
    <n v="4244.8599999999997"/>
    <n v="9183.75"/>
    <m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m/>
    <m/>
    <m/>
    <m/>
  </r>
  <r>
    <x v="74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19"/>
    <n v="1122.8800000000001"/>
    <n v="2351.35"/>
    <m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m/>
    <m/>
    <m/>
    <m/>
  </r>
  <r>
    <x v="74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4"/>
    <x v="21"/>
    <n v="2187.7199999999998"/>
    <n v="0"/>
    <m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5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6"/>
    <n v="7859"/>
    <n v="15984.7"/>
    <m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m/>
    <m/>
    <m/>
    <m/>
  </r>
  <r>
    <x v="75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8"/>
    <n v="4446"/>
    <n v="2923"/>
    <m/>
    <m/>
    <m/>
    <m/>
    <m/>
    <m/>
    <m/>
    <m/>
    <m/>
    <n v="2108"/>
    <n v="1654"/>
    <n v="1025"/>
    <n v="0"/>
    <n v="0"/>
    <n v="0"/>
    <n v="0"/>
    <n v="0"/>
    <n v="1313"/>
    <n v="1269"/>
    <n v="0"/>
    <n v="0"/>
    <m/>
    <m/>
    <m/>
    <m/>
  </r>
  <r>
    <x v="75"/>
    <x v="9"/>
    <n v="1472.13"/>
    <n v="1797"/>
    <m/>
    <m/>
    <m/>
    <m/>
    <m/>
    <m/>
    <m/>
    <m/>
    <m/>
    <n v="0"/>
    <n v="1797"/>
    <n v="1472.13"/>
    <n v="0"/>
    <n v="0"/>
    <n v="0"/>
    <n v="0"/>
    <n v="0"/>
    <n v="0"/>
    <n v="0"/>
    <n v="0"/>
    <n v="0"/>
    <m/>
    <m/>
    <m/>
    <m/>
  </r>
  <r>
    <x v="75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3"/>
    <n v="16595"/>
    <n v="37560.400000000001"/>
    <m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m/>
    <m/>
    <m/>
    <m/>
  </r>
  <r>
    <x v="75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1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5"/>
    <x v="2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76"/>
    <x v="0"/>
    <n v="9265.1369827971012"/>
    <n v="20297"/>
    <m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m/>
    <m/>
    <m/>
    <m/>
  </r>
  <r>
    <x v="7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5"/>
    <n v="4166.631858283451"/>
    <n v="1804"/>
    <m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m/>
    <m/>
    <m/>
    <m/>
  </r>
  <r>
    <x v="76"/>
    <x v="6"/>
    <n v="18108.424101104094"/>
    <n v="25293"/>
    <m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m/>
    <m/>
    <m/>
    <m/>
  </r>
  <r>
    <x v="76"/>
    <x v="7"/>
    <n v="8895.1539049246294"/>
    <n v="8474"/>
    <m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m/>
    <m/>
    <m/>
    <m/>
  </r>
  <r>
    <x v="76"/>
    <x v="8"/>
    <n v="1441.0322215266624"/>
    <n v="1891"/>
    <m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m/>
    <m/>
    <m/>
    <m/>
  </r>
  <r>
    <x v="76"/>
    <x v="9"/>
    <n v="13210.470551511969"/>
    <n v="13150"/>
    <m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m/>
    <m/>
    <m/>
    <m/>
  </r>
  <r>
    <x v="7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1"/>
    <n v="1282.8385223428716"/>
    <n v="1032"/>
    <m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m/>
    <m/>
    <m/>
    <m/>
  </r>
  <r>
    <x v="76"/>
    <x v="12"/>
    <n v="5189.2720010945141"/>
    <n v="0"/>
    <m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m/>
    <m/>
    <m/>
    <m/>
  </r>
  <r>
    <x v="7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6"/>
    <n v="21590.414376034743"/>
    <n v="47986"/>
    <m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m/>
    <m/>
    <m/>
    <m/>
  </r>
  <r>
    <x v="7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6"/>
    <x v="20"/>
    <n v="40021.277000611808"/>
    <n v="59595"/>
    <m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m/>
    <m/>
    <m/>
    <m/>
  </r>
  <r>
    <x v="76"/>
    <x v="21"/>
    <n v="9462.2307719441196"/>
    <n v="8639"/>
    <m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m/>
    <m/>
    <m/>
    <m/>
  </r>
  <r>
    <x v="77"/>
    <x v="0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2"/>
    <n v="24292.94"/>
    <n v="23894.01"/>
    <m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m/>
    <m/>
    <m/>
    <m/>
  </r>
  <r>
    <x v="77"/>
    <x v="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4"/>
    <n v="71006.210000000006"/>
    <n v="72424.3"/>
    <m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m/>
    <m/>
    <m/>
    <m/>
  </r>
  <r>
    <x v="77"/>
    <x v="5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7"/>
    <n v="2012.29"/>
    <n v="17856.8"/>
    <m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m/>
    <m/>
    <m/>
    <m/>
  </r>
  <r>
    <x v="77"/>
    <x v="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9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0"/>
    <n v="5871.74"/>
    <n v="13292.59"/>
    <m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m/>
    <m/>
    <m/>
    <m/>
  </r>
  <r>
    <x v="77"/>
    <x v="11"/>
    <n v="0"/>
    <n v="359.27"/>
    <m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m/>
    <m/>
    <m/>
    <m/>
  </r>
  <r>
    <x v="77"/>
    <x v="12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3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4"/>
    <n v="16644.04"/>
    <n v="29461.05"/>
    <m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m/>
    <m/>
    <m/>
    <m/>
  </r>
  <r>
    <x v="77"/>
    <x v="15"/>
    <n v="7064.57"/>
    <n v="6235.6"/>
    <m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m/>
    <m/>
    <m/>
    <m/>
  </r>
  <r>
    <x v="77"/>
    <x v="16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7"/>
    <n v="49977.66"/>
    <n v="34248.1"/>
    <m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m/>
    <m/>
    <m/>
    <m/>
  </r>
  <r>
    <x v="77"/>
    <x v="18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m/>
    <m/>
    <m/>
    <m/>
  </r>
  <r>
    <x v="77"/>
    <x v="19"/>
    <n v="14972.27"/>
    <n v="68748.45"/>
    <m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m/>
    <m/>
    <m/>
    <m/>
  </r>
  <r>
    <x v="77"/>
    <x v="20"/>
    <n v="29003.58"/>
    <n v="55345.74"/>
    <m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m/>
    <m/>
    <m/>
    <m/>
  </r>
  <r>
    <x v="77"/>
    <x v="21"/>
    <n v="0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m/>
    <m/>
    <m/>
    <m/>
    <m/>
  </r>
  <r>
    <x v="78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4"/>
    <n v="3452.2000000000003"/>
    <n v="26707.96"/>
    <m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m/>
    <m/>
    <m/>
    <m/>
  </r>
  <r>
    <x v="78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1"/>
    <n v="6971.71"/>
    <n v="11308.56"/>
    <m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m/>
    <m/>
    <m/>
    <m/>
  </r>
  <r>
    <x v="78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3"/>
    <n v="352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m/>
    <m/>
    <m/>
    <m/>
  </r>
  <r>
    <x v="78"/>
    <x v="14"/>
    <n v="38055.33"/>
    <n v="45179.68"/>
    <m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m/>
    <m/>
    <m/>
    <m/>
  </r>
  <r>
    <x v="78"/>
    <x v="15"/>
    <n v="320.39999999999998"/>
    <n v="998"/>
    <m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m/>
    <m/>
    <m/>
    <m/>
  </r>
  <r>
    <x v="78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7"/>
    <n v="5236.7299999999996"/>
    <n v="0"/>
    <m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8"/>
    <x v="20"/>
    <n v="2194.8000000000002"/>
    <n v="783"/>
    <m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m/>
    <m/>
    <m/>
    <m/>
  </r>
  <r>
    <x v="78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"/>
    <n v="1389.15"/>
    <n v="3379.7"/>
    <m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m/>
    <m/>
    <m/>
    <m/>
  </r>
  <r>
    <x v="79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3"/>
    <n v="0"/>
    <n v="22463.88"/>
    <m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m/>
    <m/>
    <m/>
    <m/>
  </r>
  <r>
    <x v="79"/>
    <x v="4"/>
    <n v="0"/>
    <n v="9217.99"/>
    <m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m/>
    <m/>
    <m/>
    <m/>
  </r>
  <r>
    <x v="79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3"/>
    <n v="0"/>
    <n v="5692.57"/>
    <m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m/>
    <m/>
    <m/>
    <m/>
  </r>
  <r>
    <x v="79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5"/>
    <n v="0"/>
    <n v="41343.65"/>
    <m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m/>
    <m/>
    <m/>
    <m/>
  </r>
  <r>
    <x v="79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19"/>
    <n v="0"/>
    <n v="57454.68"/>
    <m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m/>
    <m/>
    <m/>
    <m/>
  </r>
  <r>
    <x v="79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79"/>
    <x v="21"/>
    <n v="0"/>
    <n v="187591.63"/>
    <m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m/>
    <m/>
    <m/>
    <m/>
  </r>
  <r>
    <x v="8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1"/>
    <n v="12097.46"/>
    <n v="46846.55"/>
    <m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m/>
    <m/>
    <m/>
    <m/>
  </r>
  <r>
    <x v="80"/>
    <x v="12"/>
    <n v="56974.42"/>
    <n v="93093.83"/>
    <m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m/>
    <m/>
    <m/>
    <m/>
  </r>
  <r>
    <x v="80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4"/>
    <n v="299459.40000000002"/>
    <n v="292949.5"/>
    <m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m/>
    <m/>
    <m/>
    <m/>
  </r>
  <r>
    <x v="8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0"/>
    <x v="20"/>
    <n v="0"/>
    <n v="45340.07"/>
    <m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m/>
    <m/>
    <m/>
    <m/>
  </r>
  <r>
    <x v="80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0"/>
    <n v="1227.8699999999999"/>
    <n v="625.28"/>
    <m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m/>
    <m/>
    <m/>
    <m/>
  </r>
  <r>
    <x v="8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2"/>
    <n v="956"/>
    <n v="0"/>
    <m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3"/>
    <n v="0"/>
    <n v="1348.06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m/>
    <m/>
    <m/>
    <m/>
  </r>
  <r>
    <x v="8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6"/>
    <n v="1190.82"/>
    <n v="0"/>
    <m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m/>
    <m/>
    <m/>
    <m/>
  </r>
  <r>
    <x v="81"/>
    <x v="7"/>
    <n v="602.35"/>
    <n v="0"/>
    <m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m/>
    <m/>
    <m/>
    <m/>
  </r>
  <r>
    <x v="8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5"/>
    <n v="630.82000000000005"/>
    <n v="0"/>
    <m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m/>
    <m/>
    <m/>
    <m/>
  </r>
  <r>
    <x v="81"/>
    <x v="16"/>
    <n v="9749.44"/>
    <n v="11294.29"/>
    <m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m/>
    <m/>
    <m/>
    <m/>
  </r>
  <r>
    <x v="8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19"/>
    <n v="2654.38"/>
    <n v="713.93"/>
    <m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m/>
    <m/>
    <m/>
    <m/>
  </r>
  <r>
    <x v="81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1"/>
    <x v="2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2"/>
    <n v="73834.77"/>
    <n v="112919.83"/>
    <m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m/>
    <m/>
    <m/>
    <m/>
  </r>
  <r>
    <x v="82"/>
    <x v="3"/>
    <n v="0"/>
    <n v="4027.37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m/>
    <m/>
    <m/>
    <m/>
  </r>
  <r>
    <x v="82"/>
    <x v="4"/>
    <n v="9393.44"/>
    <n v="13274.8"/>
    <m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m/>
    <m/>
    <m/>
    <m/>
  </r>
  <r>
    <x v="82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8"/>
    <n v="30237.88"/>
    <n v="3525.83"/>
    <m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m/>
    <m/>
    <m/>
    <m/>
  </r>
  <r>
    <x v="82"/>
    <x v="9"/>
    <n v="2842.38"/>
    <n v="8137.66"/>
    <m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m/>
    <m/>
    <m/>
    <m/>
  </r>
  <r>
    <x v="82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1"/>
    <n v="5817.87"/>
    <n v="7280.2"/>
    <m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m/>
    <m/>
    <m/>
    <m/>
  </r>
  <r>
    <x v="82"/>
    <x v="12"/>
    <n v="4832.1099999999997"/>
    <n v="6714.19"/>
    <m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m/>
    <m/>
    <m/>
    <m/>
  </r>
  <r>
    <x v="82"/>
    <x v="13"/>
    <n v="4520.16"/>
    <n v="9152.7900000000009"/>
    <m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m/>
    <m/>
    <m/>
    <m/>
  </r>
  <r>
    <x v="82"/>
    <x v="14"/>
    <n v="160913.5"/>
    <n v="132567.78"/>
    <m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m/>
    <m/>
    <m/>
    <m/>
  </r>
  <r>
    <x v="82"/>
    <x v="15"/>
    <n v="4051.8"/>
    <n v="13207.37"/>
    <m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m/>
    <m/>
    <m/>
    <m/>
  </r>
  <r>
    <x v="82"/>
    <x v="16"/>
    <n v="81661.94"/>
    <n v="93751.61"/>
    <m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m/>
    <m/>
    <m/>
    <m/>
  </r>
  <r>
    <x v="82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2"/>
    <x v="19"/>
    <n v="0"/>
    <n v="5096.43"/>
    <m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m/>
    <m/>
    <m/>
    <m/>
  </r>
  <r>
    <x v="82"/>
    <x v="20"/>
    <n v="33039.46"/>
    <n v="63350.97"/>
    <m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m/>
    <m/>
    <m/>
    <m/>
  </r>
  <r>
    <x v="82"/>
    <x v="21"/>
    <n v="169971.3"/>
    <n v="228317.95"/>
    <m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m/>
    <m/>
    <m/>
    <m/>
  </r>
  <r>
    <x v="83"/>
    <x v="0"/>
    <n v="8738.3499999999985"/>
    <n v="43785.7"/>
    <m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m/>
    <m/>
    <m/>
    <m/>
  </r>
  <r>
    <x v="83"/>
    <x v="1"/>
    <n v="4209.0599999999995"/>
    <n v="6481.9599999999991"/>
    <m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m/>
    <m/>
    <m/>
    <m/>
  </r>
  <r>
    <x v="83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3"/>
    <n v="2618.4700000000012"/>
    <n v="5582.4399999999987"/>
    <m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m/>
    <m/>
    <m/>
    <m/>
  </r>
  <r>
    <x v="83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0"/>
    <n v="121978.93999999999"/>
    <n v="181403.04"/>
    <m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m/>
    <m/>
    <m/>
    <m/>
  </r>
  <r>
    <x v="83"/>
    <x v="1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2"/>
    <n v="0"/>
    <n v="747.23"/>
    <m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3"/>
    <n v="7064.0899999999992"/>
    <n v="6995.8300000000008"/>
    <m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m/>
    <m/>
    <m/>
    <m/>
  </r>
  <r>
    <x v="83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19"/>
    <n v="182.19"/>
    <n v="3214.53"/>
    <m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m/>
    <m/>
    <m/>
    <m/>
  </r>
  <r>
    <x v="83"/>
    <x v="2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3"/>
    <x v="21"/>
    <n v="52533.979999999996"/>
    <n v="92521.54"/>
    <m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m/>
    <m/>
    <m/>
    <m/>
  </r>
  <r>
    <x v="8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2"/>
    <n v="893"/>
    <n v="2263.02"/>
    <m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m/>
    <m/>
    <m/>
    <m/>
  </r>
  <r>
    <x v="84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4"/>
    <n v="0"/>
    <n v="59.77"/>
    <m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m/>
    <m/>
    <m/>
    <m/>
  </r>
  <r>
    <x v="84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8"/>
    <n v="2496.6"/>
    <n v="109.78"/>
    <m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m/>
    <m/>
    <m/>
    <m/>
  </r>
  <r>
    <x v="84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2"/>
    <n v="521.09"/>
    <n v="0"/>
    <m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m/>
    <m/>
    <m/>
    <m/>
  </r>
  <r>
    <x v="84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4"/>
    <n v="0"/>
    <n v="1178"/>
    <m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6"/>
    <n v="77142.509999999995"/>
    <n v="89540.55"/>
    <m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m/>
    <m/>
    <m/>
    <m/>
  </r>
  <r>
    <x v="8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19"/>
    <n v="11303.41"/>
    <n v="23795.89"/>
    <m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m/>
    <m/>
    <m/>
    <m/>
  </r>
  <r>
    <x v="84"/>
    <x v="20"/>
    <n v="0"/>
    <n v="3004.08"/>
    <m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4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"/>
    <n v="56.99"/>
    <n v="0"/>
    <m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3"/>
    <n v="359.12"/>
    <n v="149.32"/>
    <m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m/>
    <m/>
    <m/>
    <m/>
  </r>
  <r>
    <x v="85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8"/>
    <n v="0"/>
    <n v="199.92"/>
    <m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1"/>
    <n v="0"/>
    <n v="1082.68"/>
    <m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m/>
    <m/>
    <m/>
    <m/>
  </r>
  <r>
    <x v="85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4"/>
    <n v="3690.32"/>
    <n v="5025.9399999999996"/>
    <m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m/>
    <m/>
    <m/>
    <m/>
  </r>
  <r>
    <x v="8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5"/>
    <x v="20"/>
    <n v="4967.7299999999996"/>
    <n v="11101.53"/>
    <m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m/>
    <m/>
    <m/>
    <m/>
  </r>
  <r>
    <x v="85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6"/>
    <n v="12439"/>
    <n v="4475"/>
    <m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m/>
    <m/>
    <m/>
    <m/>
  </r>
  <r>
    <x v="8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"/>
    <n v="19997.86"/>
    <n v="1483.97"/>
    <m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m/>
    <m/>
    <m/>
    <m/>
  </r>
  <r>
    <x v="87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4"/>
    <n v="0"/>
    <n v="126937.72"/>
    <m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m/>
    <m/>
    <m/>
    <m/>
  </r>
  <r>
    <x v="87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2"/>
    <n v="11845.05"/>
    <n v="4432.5200000000004"/>
    <m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m/>
    <m/>
    <m/>
    <m/>
  </r>
  <r>
    <x v="87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4"/>
    <n v="119666.02"/>
    <n v="65619.55"/>
    <m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m/>
    <m/>
    <m/>
    <m/>
  </r>
  <r>
    <x v="87"/>
    <x v="1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7"/>
    <x v="21"/>
    <n v="511218.22"/>
    <n v="583236.96"/>
    <m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m/>
    <m/>
    <m/>
    <m/>
  </r>
  <r>
    <x v="88"/>
    <x v="0"/>
    <n v="0"/>
    <n v="52"/>
    <m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2"/>
    <n v="0"/>
    <n v="456"/>
    <m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m/>
    <m/>
    <m/>
    <m/>
  </r>
  <r>
    <x v="88"/>
    <x v="3"/>
    <n v="47"/>
    <n v="0"/>
    <m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4"/>
    <n v="11156"/>
    <n v="11397"/>
    <m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m/>
    <m/>
    <m/>
    <m/>
  </r>
  <r>
    <x v="88"/>
    <x v="5"/>
    <n v="450"/>
    <n v="12"/>
    <m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m/>
    <m/>
    <m/>
    <m/>
  </r>
  <r>
    <x v="88"/>
    <x v="6"/>
    <n v="878"/>
    <n v="1422"/>
    <m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m/>
    <m/>
    <m/>
    <m/>
  </r>
  <r>
    <x v="88"/>
    <x v="7"/>
    <n v="3776"/>
    <n v="2620"/>
    <m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m/>
    <m/>
    <m/>
    <m/>
  </r>
  <r>
    <x v="88"/>
    <x v="8"/>
    <n v="1129"/>
    <n v="2408"/>
    <m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m/>
    <m/>
    <m/>
    <m/>
  </r>
  <r>
    <x v="88"/>
    <x v="9"/>
    <n v="1440"/>
    <n v="1090"/>
    <m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m/>
    <m/>
    <m/>
    <m/>
  </r>
  <r>
    <x v="88"/>
    <x v="10"/>
    <n v="2491"/>
    <n v="2078"/>
    <m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m/>
    <m/>
    <m/>
    <m/>
  </r>
  <r>
    <x v="88"/>
    <x v="11"/>
    <n v="7734"/>
    <n v="9129"/>
    <m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m/>
    <m/>
    <m/>
    <m/>
  </r>
  <r>
    <x v="88"/>
    <x v="12"/>
    <n v="5496"/>
    <n v="2015"/>
    <m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m/>
    <m/>
    <m/>
    <m/>
  </r>
  <r>
    <x v="88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5"/>
    <n v="320"/>
    <n v="221"/>
    <m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m/>
    <m/>
    <m/>
    <m/>
  </r>
  <r>
    <x v="88"/>
    <x v="16"/>
    <n v="48856"/>
    <n v="51376"/>
    <m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m/>
    <m/>
    <m/>
    <m/>
  </r>
  <r>
    <x v="88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8"/>
    <x v="20"/>
    <n v="2900"/>
    <n v="3718"/>
    <m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m/>
    <m/>
    <m/>
    <m/>
  </r>
  <r>
    <x v="88"/>
    <x v="21"/>
    <n v="21524"/>
    <n v="24007"/>
    <m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m/>
    <m/>
    <m/>
    <m/>
  </r>
  <r>
    <x v="89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2"/>
    <n v="20776.22"/>
    <n v="44716.12"/>
    <m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m/>
    <m/>
    <m/>
    <m/>
  </r>
  <r>
    <x v="89"/>
    <x v="3"/>
    <n v="10596"/>
    <n v="8755.73"/>
    <m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m/>
    <m/>
    <m/>
    <m/>
  </r>
  <r>
    <x v="89"/>
    <x v="4"/>
    <n v="107706.73"/>
    <n v="178193.84"/>
    <m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m/>
    <m/>
    <m/>
    <m/>
  </r>
  <r>
    <x v="89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8"/>
    <n v="7659.94"/>
    <n v="8866.14"/>
    <m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m/>
    <m/>
    <m/>
    <m/>
  </r>
  <r>
    <x v="89"/>
    <x v="9"/>
    <n v="1187.1199999999999"/>
    <n v="11419.12"/>
    <m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m/>
    <m/>
    <m/>
    <m/>
  </r>
  <r>
    <x v="89"/>
    <x v="10"/>
    <n v="32502.959999999999"/>
    <n v="53767.75"/>
    <m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m/>
    <m/>
    <m/>
    <m/>
  </r>
  <r>
    <x v="89"/>
    <x v="11"/>
    <n v="17279.18"/>
    <n v="34327.65"/>
    <m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m/>
    <m/>
    <m/>
    <m/>
  </r>
  <r>
    <x v="89"/>
    <x v="12"/>
    <n v="9553.27"/>
    <n v="25004.74"/>
    <m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m/>
    <m/>
    <m/>
    <m/>
  </r>
  <r>
    <x v="89"/>
    <x v="13"/>
    <n v="4685.4799999999996"/>
    <n v="14720.66"/>
    <m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m/>
    <m/>
    <m/>
    <m/>
  </r>
  <r>
    <x v="89"/>
    <x v="14"/>
    <n v="2248.23"/>
    <n v="444"/>
    <m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m/>
    <m/>
    <m/>
    <m/>
  </r>
  <r>
    <x v="89"/>
    <x v="15"/>
    <n v="6513.19"/>
    <n v="11653.08"/>
    <m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m/>
    <m/>
    <m/>
    <m/>
  </r>
  <r>
    <x v="89"/>
    <x v="16"/>
    <n v="70565.36"/>
    <n v="125724.79"/>
    <m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m/>
    <m/>
    <m/>
    <m/>
  </r>
  <r>
    <x v="89"/>
    <x v="17"/>
    <n v="14735.53"/>
    <n v="0"/>
    <m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m/>
    <m/>
    <m/>
    <m/>
  </r>
  <r>
    <x v="89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89"/>
    <x v="20"/>
    <n v="70567.05"/>
    <n v="114125.79"/>
    <m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m/>
    <m/>
    <m/>
    <m/>
  </r>
  <r>
    <x v="89"/>
    <x v="21"/>
    <n v="8123.95"/>
    <n v="70610.320000000007"/>
    <m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m/>
    <m/>
    <m/>
    <m/>
  </r>
  <r>
    <x v="90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3"/>
    <n v="0"/>
    <n v="5366.74"/>
    <m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m/>
    <m/>
    <m/>
    <m/>
  </r>
  <r>
    <x v="90"/>
    <x v="4"/>
    <n v="2604.19"/>
    <n v="30831.88"/>
    <m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m/>
    <m/>
    <m/>
    <m/>
  </r>
  <r>
    <x v="90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3"/>
    <n v="503.92"/>
    <n v="0"/>
    <m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m/>
    <m/>
    <m/>
    <m/>
  </r>
  <r>
    <x v="90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19"/>
    <n v="88515.31"/>
    <n v="170620.74"/>
    <m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m/>
    <m/>
    <m/>
    <m/>
  </r>
  <r>
    <x v="90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0"/>
    <x v="21"/>
    <n v="594029.18000000005"/>
    <n v="702792.73"/>
    <m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m/>
    <m/>
    <m/>
    <m/>
  </r>
  <r>
    <x v="91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2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3"/>
    <n v="9910.19"/>
    <n v="11043.37"/>
    <m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m/>
    <m/>
    <m/>
    <m/>
  </r>
  <r>
    <x v="91"/>
    <x v="4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6"/>
    <n v="2134.37"/>
    <n v="2069.08"/>
    <m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m/>
    <m/>
    <m/>
    <m/>
  </r>
  <r>
    <x v="91"/>
    <x v="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9"/>
    <n v="2691.73"/>
    <n v="2837.99"/>
    <m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m/>
    <m/>
    <m/>
    <m/>
  </r>
  <r>
    <x v="91"/>
    <x v="10"/>
    <n v="10877.69"/>
    <n v="16472.919999999998"/>
    <m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m/>
    <m/>
    <m/>
    <m/>
  </r>
  <r>
    <x v="91"/>
    <x v="11"/>
    <n v="6828.03"/>
    <n v="13319.53"/>
    <m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m/>
    <m/>
    <m/>
    <m/>
  </r>
  <r>
    <x v="91"/>
    <x v="12"/>
    <n v="4691"/>
    <n v="6367.29"/>
    <m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m/>
    <m/>
    <m/>
    <m/>
  </r>
  <r>
    <x v="91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4"/>
    <n v="33584.43"/>
    <n v="40201.64"/>
    <m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m/>
    <m/>
    <m/>
    <m/>
  </r>
  <r>
    <x v="91"/>
    <x v="15"/>
    <n v="3311.36"/>
    <n v="1585.23"/>
    <m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m/>
    <m/>
    <m/>
    <m/>
  </r>
  <r>
    <x v="91"/>
    <x v="16"/>
    <n v="40983.61"/>
    <n v="55740.5"/>
    <m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m/>
    <m/>
    <m/>
    <m/>
  </r>
  <r>
    <x v="91"/>
    <x v="17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8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19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1"/>
    <x v="20"/>
    <n v="24521.599999999999"/>
    <n v="29245.08"/>
    <m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m/>
    <m/>
    <m/>
    <m/>
  </r>
  <r>
    <x v="91"/>
    <x v="21"/>
    <n v="5334.83"/>
    <n v="7570.8"/>
    <m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m/>
    <m/>
    <m/>
    <m/>
  </r>
  <r>
    <x v="92"/>
    <x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1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2"/>
    <n v="275619"/>
    <n v="293746"/>
    <m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m/>
    <m/>
    <m/>
    <m/>
  </r>
  <r>
    <x v="92"/>
    <x v="3"/>
    <n v="13340"/>
    <n v="12727"/>
    <m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m/>
    <m/>
    <m/>
    <m/>
  </r>
  <r>
    <x v="92"/>
    <x v="4"/>
    <n v="13398"/>
    <n v="15857"/>
    <m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m/>
    <m/>
    <m/>
    <m/>
  </r>
  <r>
    <x v="92"/>
    <x v="5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6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7"/>
    <n v="9894"/>
    <n v="18454"/>
    <m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m/>
    <m/>
    <m/>
    <m/>
  </r>
  <r>
    <x v="92"/>
    <x v="8"/>
    <n v="45422"/>
    <n v="33084"/>
    <m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m/>
    <m/>
    <m/>
    <m/>
  </r>
  <r>
    <x v="92"/>
    <x v="9"/>
    <n v="13056"/>
    <n v="13453"/>
    <m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m/>
    <m/>
    <m/>
    <m/>
  </r>
  <r>
    <x v="92"/>
    <x v="10"/>
    <n v="44988"/>
    <n v="49742"/>
    <m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m/>
    <m/>
    <m/>
    <m/>
  </r>
  <r>
    <x v="92"/>
    <x v="11"/>
    <n v="20475"/>
    <n v="27095"/>
    <m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m/>
    <m/>
    <m/>
    <m/>
  </r>
  <r>
    <x v="92"/>
    <x v="12"/>
    <n v="15712"/>
    <n v="24755"/>
    <m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m/>
    <m/>
    <m/>
    <m/>
  </r>
  <r>
    <x v="92"/>
    <x v="13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2"/>
    <x v="14"/>
    <n v="643282"/>
    <n v="804725"/>
    <m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m/>
    <m/>
    <m/>
    <m/>
  </r>
  <r>
    <x v="92"/>
    <x v="15"/>
    <n v="1135"/>
    <n v="1379"/>
    <m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m/>
    <m/>
    <m/>
    <m/>
  </r>
  <r>
    <x v="92"/>
    <x v="16"/>
    <n v="371346"/>
    <n v="432611"/>
    <m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m/>
    <m/>
    <m/>
    <m/>
  </r>
  <r>
    <x v="92"/>
    <x v="17"/>
    <n v="169849"/>
    <n v="171541"/>
    <m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m/>
    <m/>
    <m/>
    <m/>
  </r>
  <r>
    <x v="92"/>
    <x v="18"/>
    <n v="95726"/>
    <n v="156393"/>
    <m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m/>
    <m/>
    <m/>
    <m/>
  </r>
  <r>
    <x v="92"/>
    <x v="19"/>
    <n v="80651"/>
    <n v="132734"/>
    <m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m/>
    <m/>
    <m/>
    <m/>
  </r>
  <r>
    <x v="92"/>
    <x v="20"/>
    <n v="90730"/>
    <n v="164795"/>
    <m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m/>
    <m/>
    <m/>
    <m/>
  </r>
  <r>
    <x v="92"/>
    <x v="21"/>
    <n v="12927"/>
    <n v="3644"/>
    <m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m/>
    <m/>
    <m/>
    <m/>
  </r>
  <r>
    <x v="93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2"/>
    <n v="6268"/>
    <n v="9453"/>
    <m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m/>
    <m/>
    <m/>
    <m/>
  </r>
  <r>
    <x v="93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4"/>
    <n v="3699"/>
    <n v="0"/>
    <m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m/>
    <m/>
    <m/>
    <m/>
  </r>
  <r>
    <x v="93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8"/>
    <n v="16428"/>
    <n v="8979"/>
    <m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m/>
    <m/>
    <m/>
    <m/>
  </r>
  <r>
    <x v="93"/>
    <x v="9"/>
    <n v="4.0000000000000044"/>
    <n v="2927"/>
    <m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m/>
    <m/>
    <m/>
    <m/>
  </r>
  <r>
    <x v="93"/>
    <x v="10"/>
    <n v="11276"/>
    <n v="11214"/>
    <m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m/>
    <m/>
    <m/>
    <m/>
  </r>
  <r>
    <x v="93"/>
    <x v="1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2"/>
    <n v="18"/>
    <n v="0"/>
    <m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m/>
    <m/>
    <m/>
    <m/>
  </r>
  <r>
    <x v="93"/>
    <x v="1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4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6"/>
    <n v="36575"/>
    <n v="45551"/>
    <m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m/>
    <m/>
    <m/>
    <m/>
  </r>
  <r>
    <x v="93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3"/>
    <x v="20"/>
    <n v="454"/>
    <n v="0"/>
    <m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m/>
    <m/>
    <m/>
    <m/>
  </r>
  <r>
    <x v="93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2"/>
    <n v="93738.369999999966"/>
    <n v="135421.76000000001"/>
    <m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m/>
    <m/>
    <m/>
    <m/>
  </r>
  <r>
    <x v="94"/>
    <x v="3"/>
    <n v="27969.71"/>
    <n v="28995.39"/>
    <m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m/>
    <m/>
    <m/>
    <m/>
  </r>
  <r>
    <x v="94"/>
    <x v="4"/>
    <n v="71819.899999999994"/>
    <n v="31403.190000000002"/>
    <m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m/>
    <m/>
    <m/>
    <m/>
  </r>
  <r>
    <x v="94"/>
    <x v="5"/>
    <n v="2224.0500000000002"/>
    <n v="2000.26"/>
    <m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m/>
    <m/>
    <m/>
    <m/>
  </r>
  <r>
    <x v="94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7"/>
    <n v="9793.4"/>
    <n v="10217.84"/>
    <m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m/>
    <m/>
    <m/>
    <m/>
  </r>
  <r>
    <x v="94"/>
    <x v="8"/>
    <n v="1711.1999999999998"/>
    <n v="1886.9799999999998"/>
    <m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m/>
    <m/>
    <m/>
    <m/>
  </r>
  <r>
    <x v="94"/>
    <x v="9"/>
    <n v="7625.14"/>
    <n v="15832.58"/>
    <m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m/>
    <m/>
    <m/>
    <m/>
  </r>
  <r>
    <x v="94"/>
    <x v="10"/>
    <n v="20984.579999999998"/>
    <n v="28548.240000000013"/>
    <m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m/>
    <m/>
    <m/>
    <m/>
  </r>
  <r>
    <x v="94"/>
    <x v="11"/>
    <n v="5360.12"/>
    <n v="5709.1500000000005"/>
    <m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m/>
    <m/>
    <m/>
    <m/>
  </r>
  <r>
    <x v="94"/>
    <x v="12"/>
    <n v="3511.49"/>
    <n v="8007.21"/>
    <m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m/>
    <m/>
    <m/>
    <m/>
  </r>
  <r>
    <x v="94"/>
    <x v="13"/>
    <n v="14229.24"/>
    <n v="12941.650000000001"/>
    <m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m/>
    <m/>
    <m/>
    <m/>
  </r>
  <r>
    <x v="94"/>
    <x v="14"/>
    <n v="121831.17"/>
    <n v="132710.21999999997"/>
    <m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m/>
    <m/>
    <m/>
    <m/>
  </r>
  <r>
    <x v="94"/>
    <x v="15"/>
    <n v="1769.6700000000003"/>
    <n v="41116.019999999997"/>
    <m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m/>
    <m/>
    <m/>
    <m/>
  </r>
  <r>
    <x v="94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4"/>
    <x v="20"/>
    <n v="99435.790000000008"/>
    <n v="125033.15000000001"/>
    <m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m/>
    <m/>
    <m/>
    <m/>
  </r>
  <r>
    <x v="94"/>
    <x v="21"/>
    <n v="35148.65"/>
    <n v="33297.749999999993"/>
    <m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m/>
    <m/>
    <m/>
    <m/>
  </r>
  <r>
    <x v="95"/>
    <x v="0"/>
    <n v="305.99"/>
    <n v="0"/>
    <m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m/>
    <m/>
    <m/>
    <m/>
  </r>
  <r>
    <x v="95"/>
    <x v="1"/>
    <n v="624.56000000000006"/>
    <n v="1285.27"/>
    <m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m/>
    <m/>
    <m/>
    <m/>
  </r>
  <r>
    <x v="95"/>
    <x v="2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4"/>
    <n v="2387.8100000000004"/>
    <n v="3813.24"/>
    <m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m/>
    <m/>
    <m/>
    <m/>
  </r>
  <r>
    <x v="95"/>
    <x v="5"/>
    <n v="188.05999999999997"/>
    <n v="0"/>
    <m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7"/>
    <n v="1455.58"/>
    <n v="489.5"/>
    <m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m/>
    <m/>
    <m/>
    <m/>
  </r>
  <r>
    <x v="95"/>
    <x v="8"/>
    <n v="9919.6700000000019"/>
    <n v="7532.91"/>
    <m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m/>
    <m/>
    <m/>
    <m/>
  </r>
  <r>
    <x v="95"/>
    <x v="9"/>
    <n v="2192.7400000000002"/>
    <n v="1423.6000000000001"/>
    <m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m/>
    <m/>
    <m/>
    <m/>
  </r>
  <r>
    <x v="95"/>
    <x v="10"/>
    <n v="6074.89"/>
    <n v="7548.5699999999988"/>
    <m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m/>
    <m/>
    <m/>
    <m/>
  </r>
  <r>
    <x v="95"/>
    <x v="11"/>
    <n v="3931.68"/>
    <n v="5797.4800000000005"/>
    <m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m/>
    <m/>
    <m/>
    <m/>
  </r>
  <r>
    <x v="95"/>
    <x v="12"/>
    <n v="1765.29"/>
    <n v="2701.78"/>
    <m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m/>
    <m/>
    <m/>
    <m/>
  </r>
  <r>
    <x v="95"/>
    <x v="13"/>
    <n v="2266.1699999999996"/>
    <n v="3232.1599999999994"/>
    <m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m/>
    <m/>
    <m/>
    <m/>
  </r>
  <r>
    <x v="95"/>
    <x v="14"/>
    <n v="24711.049999999996"/>
    <n v="25580.309999999998"/>
    <m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m/>
    <m/>
    <m/>
    <m/>
  </r>
  <r>
    <x v="95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6"/>
    <n v="14599.76"/>
    <n v="17231.479999999996"/>
    <m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m/>
    <m/>
    <m/>
    <m/>
  </r>
  <r>
    <x v="95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5"/>
    <x v="20"/>
    <n v="6829.46"/>
    <n v="8832.2799999999988"/>
    <m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m/>
    <m/>
    <m/>
    <m/>
  </r>
  <r>
    <x v="95"/>
    <x v="21"/>
    <n v="12971.789999999997"/>
    <n v="15755.659999999998"/>
    <m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m/>
    <m/>
    <m/>
    <m/>
  </r>
  <r>
    <x v="96"/>
    <x v="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"/>
    <n v="1995.44"/>
    <n v="0"/>
    <m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m/>
    <m/>
    <m/>
    <m/>
  </r>
  <r>
    <x v="96"/>
    <x v="2"/>
    <n v="1995.44"/>
    <n v="0"/>
    <m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m/>
    <m/>
    <m/>
    <m/>
  </r>
  <r>
    <x v="96"/>
    <x v="3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4"/>
    <n v="34773.450000000004"/>
    <n v="25259.250000000004"/>
    <m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m/>
    <m/>
    <m/>
    <m/>
  </r>
  <r>
    <x v="96"/>
    <x v="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9"/>
    <n v="4997.71"/>
    <n v="5585.36"/>
    <m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m/>
    <m/>
    <m/>
    <m/>
  </r>
  <r>
    <x v="96"/>
    <x v="1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1"/>
    <n v="3152.4600000000005"/>
    <n v="1053.1099999999999"/>
    <m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m/>
    <m/>
    <m/>
    <m/>
  </r>
  <r>
    <x v="96"/>
    <x v="12"/>
    <n v="1852.0899999999997"/>
    <n v="0"/>
    <m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m/>
    <m/>
    <m/>
    <m/>
  </r>
  <r>
    <x v="96"/>
    <x v="13"/>
    <n v="705.14"/>
    <n v="535"/>
    <m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m/>
    <m/>
    <m/>
    <m/>
  </r>
  <r>
    <x v="96"/>
    <x v="14"/>
    <n v="10441.670000000002"/>
    <n v="29070.749999999993"/>
    <m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m/>
    <m/>
    <m/>
    <m/>
  </r>
  <r>
    <x v="96"/>
    <x v="15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6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7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8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19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20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6"/>
    <x v="21"/>
    <n v="0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x v="97"/>
    <x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2"/>
    <n v="0"/>
    <n v="294.64"/>
    <m/>
    <m/>
    <m/>
    <m/>
    <m/>
    <m/>
    <m/>
    <m/>
    <m/>
    <n v="0"/>
    <n v="0"/>
    <n v="0"/>
    <n v="294.64"/>
    <n v="0"/>
    <n v="0"/>
    <n v="0"/>
    <n v="0"/>
    <n v="0"/>
    <n v="0"/>
    <n v="0"/>
    <n v="0"/>
    <m/>
    <m/>
    <m/>
    <m/>
  </r>
  <r>
    <x v="97"/>
    <x v="3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4"/>
    <n v="88330.96000000005"/>
    <n v="104250.38999999993"/>
    <m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m/>
    <m/>
    <m/>
    <m/>
  </r>
  <r>
    <x v="97"/>
    <x v="5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7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8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9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1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2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3"/>
    <n v="617.7600000000001"/>
    <n v="0"/>
    <m/>
    <m/>
    <m/>
    <m/>
    <m/>
    <m/>
    <m/>
    <m/>
    <m/>
    <n v="0"/>
    <n v="0"/>
    <n v="617.7600000000001"/>
    <n v="0"/>
    <n v="0"/>
    <n v="0"/>
    <n v="0"/>
    <n v="0"/>
    <n v="0"/>
    <n v="0"/>
    <n v="0"/>
    <n v="0"/>
    <m/>
    <m/>
    <m/>
    <m/>
  </r>
  <r>
    <x v="97"/>
    <x v="14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5"/>
    <n v="12380.229999999998"/>
    <n v="18644.049999999996"/>
    <m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m/>
    <m/>
    <m/>
    <m/>
  </r>
  <r>
    <x v="97"/>
    <x v="16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17"/>
    <n v="7765"/>
    <n v="83506.959999999992"/>
    <m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m/>
    <m/>
    <m/>
    <m/>
  </r>
  <r>
    <x v="97"/>
    <x v="18"/>
    <n v="88178.00999999998"/>
    <n v="12631.2"/>
    <m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m/>
    <m/>
    <m/>
    <m/>
  </r>
  <r>
    <x v="97"/>
    <x v="19"/>
    <n v="45213.35"/>
    <n v="65980.38"/>
    <m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m/>
    <m/>
    <m/>
    <m/>
  </r>
  <r>
    <x v="97"/>
    <x v="2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m/>
    <m/>
    <m/>
    <m/>
  </r>
  <r>
    <x v="97"/>
    <x v="21"/>
    <n v="110437.37"/>
    <n v="106296.44"/>
    <m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227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8" showAll="0"/>
    <pivotField dataField="1" compact="0" numFmtId="8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8" showAll="0"/>
    <pivotField compact="0" numFmtId="8" showAll="0"/>
    <pivotField compact="0" numFmtId="8" showAll="0"/>
    <pivotField compact="0" numFmtId="8" showAll="0"/>
    <pivotField compact="0" numFmtId="8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4"/>
    </i>
    <i r="1">
      <x v="91"/>
    </i>
    <i r="1">
      <x v="51"/>
    </i>
    <i r="1">
      <x v="78"/>
    </i>
    <i r="1">
      <x v="79"/>
    </i>
    <i r="1">
      <x v="41"/>
    </i>
    <i r="1">
      <x v="38"/>
    </i>
    <i r="1">
      <x v="18"/>
    </i>
    <i r="1">
      <x v="24"/>
    </i>
    <i r="1">
      <x v="49"/>
    </i>
    <i r="1">
      <x v="14"/>
    </i>
    <i r="1">
      <x v="48"/>
    </i>
    <i r="1">
      <x v="4"/>
    </i>
    <i r="1">
      <x v="76"/>
    </i>
    <i r="1">
      <x v="69"/>
    </i>
    <i r="1">
      <x v="29"/>
    </i>
    <i r="1">
      <x v="20"/>
    </i>
    <i r="1">
      <x v="85"/>
    </i>
    <i r="1">
      <x v="62"/>
    </i>
    <i r="1">
      <x v="43"/>
    </i>
    <i r="1">
      <x v="86"/>
    </i>
    <i r="1">
      <x v="35"/>
    </i>
    <i r="1">
      <x v="21"/>
    </i>
    <i r="1">
      <x v="6"/>
    </i>
    <i r="1">
      <x v="64"/>
    </i>
    <i r="1">
      <x v="10"/>
    </i>
    <i r="1">
      <x v="57"/>
    </i>
    <i r="1">
      <x v="99"/>
    </i>
    <i r="1">
      <x v="95"/>
    </i>
    <i r="1">
      <x v="90"/>
    </i>
    <i r="1">
      <x v="42"/>
    </i>
    <i r="1">
      <x v="77"/>
    </i>
    <i r="1">
      <x v="93"/>
    </i>
    <i r="1">
      <x v="25"/>
    </i>
    <i r="1">
      <x v="92"/>
    </i>
    <i r="1">
      <x v="13"/>
    </i>
    <i r="1">
      <x v="31"/>
    </i>
    <i r="1">
      <x v="26"/>
    </i>
    <i r="1">
      <x v="37"/>
    </i>
    <i r="1">
      <x v="7"/>
    </i>
    <i r="1">
      <x v="22"/>
    </i>
    <i r="1">
      <x v="32"/>
    </i>
    <i r="1">
      <x v="61"/>
    </i>
    <i r="1">
      <x v="74"/>
    </i>
    <i r="1">
      <x v="71"/>
    </i>
    <i r="1">
      <x v="33"/>
    </i>
    <i r="1">
      <x v="11"/>
    </i>
    <i r="1">
      <x v="53"/>
    </i>
    <i r="1">
      <x v="27"/>
    </i>
    <i r="1">
      <x v="72"/>
    </i>
    <i r="1">
      <x v="39"/>
    </i>
    <i r="1">
      <x v="59"/>
    </i>
    <i r="1">
      <x v="84"/>
    </i>
    <i r="1">
      <x v="2"/>
    </i>
    <i r="1">
      <x v="9"/>
    </i>
    <i r="1">
      <x v="47"/>
    </i>
    <i r="1">
      <x v="63"/>
    </i>
    <i r="1">
      <x v="60"/>
    </i>
    <i r="1">
      <x v="16"/>
    </i>
    <i r="1">
      <x v="81"/>
    </i>
    <i r="1">
      <x v="28"/>
    </i>
    <i r="1">
      <x v="82"/>
    </i>
    <i r="1">
      <x v="3"/>
    </i>
    <i r="1">
      <x v="40"/>
    </i>
    <i r="1">
      <x v="80"/>
    </i>
    <i r="1">
      <x v="1"/>
    </i>
    <i r="1">
      <x v="89"/>
    </i>
    <i r="1">
      <x v="19"/>
    </i>
    <i r="1">
      <x v="8"/>
    </i>
    <i r="1">
      <x v="34"/>
    </i>
    <i r="1">
      <x v="83"/>
    </i>
    <i r="1">
      <x v="65"/>
    </i>
    <i r="1">
      <x v="87"/>
    </i>
    <i r="1">
      <x v="66"/>
    </i>
    <i r="1">
      <x v="56"/>
    </i>
    <i r="1">
      <x v="67"/>
    </i>
    <i r="1">
      <x v="52"/>
    </i>
    <i r="1">
      <x v="68"/>
    </i>
    <i r="1">
      <x/>
    </i>
    <i r="1">
      <x v="15"/>
    </i>
    <i r="1">
      <x v="12"/>
    </i>
    <i r="1">
      <x v="58"/>
    </i>
    <i r="1">
      <x v="70"/>
    </i>
    <i r="1">
      <x v="30"/>
    </i>
    <i r="1">
      <x v="96"/>
    </i>
    <i r="1">
      <x v="5"/>
    </i>
    <i r="1">
      <x v="17"/>
    </i>
    <i r="1">
      <x v="88"/>
    </i>
    <i r="1">
      <x v="44"/>
    </i>
    <i r="1">
      <x v="50"/>
    </i>
    <i r="1">
      <x v="94"/>
    </i>
    <i r="1">
      <x v="55"/>
    </i>
    <i r="1">
      <x v="45"/>
    </i>
    <i r="1">
      <x v="73"/>
    </i>
    <i r="1">
      <x v="46"/>
    </i>
    <i r="1">
      <x v="23"/>
    </i>
    <i r="1">
      <x v="75"/>
    </i>
    <i r="1">
      <x v="36"/>
    </i>
    <i r="1">
      <x v="5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4"/>
    <dataField name="Fatt. Progr.2021 " fld="3" baseField="0" baseItem="0" numFmtId="164"/>
    <dataField name="Δ € Fatt. Progr " fld="29" baseField="0" baseItem="0" numFmtId="164"/>
    <dataField name="Δ % Fatt. Progr " fld="30" baseField="0" baseItem="0" numFmtId="10"/>
  </dataFields>
  <formats count="22">
    <format dxfId="6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 selected="0">
            <x v="3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0">
      <pivotArea field="0" type="button" dataOnly="0" labelOnly="1" outline="0" axis="axisRow" fieldPosition="1"/>
    </format>
    <format dxfId="59">
      <pivotArea field="1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57">
      <pivotArea field="0" type="button" dataOnly="0" labelOnly="1" outline="0" axis="axisRow" fieldPosition="1"/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54">
      <pivotArea field="0" type="button" dataOnly="0" labelOnly="1" outline="0" axis="axisRow" fieldPosition="1"/>
    </format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0" type="button" dataOnly="0" labelOnly="1" outline="0" axis="axisRow" fieldPosition="1"/>
    </format>
    <format dxfId="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5">
      <pivotArea field="1" type="button" dataOnly="0" labelOnly="1" outline="0" axis="axisRow" fieldPosition="0"/>
    </format>
    <format dxfId="44">
      <pivotArea field="0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223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h="1" sd="0" x="4"/>
        <item h="1" x="5"/>
        <item h="1" sd="0" x="6"/>
        <item h="1" sd="0" x="7"/>
        <item h="1" sd="0" x="8"/>
        <item h="1" x="9"/>
        <item h="1" sd="0" x="10"/>
        <item h="1" sd="0" x="11"/>
        <item h="1" sd="0" x="12"/>
        <item h="1" sd="0" x="13"/>
        <item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8" showAll="0"/>
    <pivotField dataField="1" compact="0" numFmtId="8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8" showAll="0"/>
    <pivotField name="GIU 212" dataField="1" compact="0" numFmtId="8" showAll="0"/>
    <pivotField compact="0" numFmtId="8" showAll="0"/>
    <pivotField name="LUG 212" dataField="1" compact="0" numFmtId="8" showAll="0"/>
    <pivotField compact="0" numFmtId="8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13"/>
    </i>
    <i r="1">
      <x v="91"/>
    </i>
    <i r="1">
      <x v="51"/>
    </i>
    <i r="1">
      <x v="78"/>
    </i>
    <i r="1">
      <x v="79"/>
    </i>
    <i r="1">
      <x v="41"/>
    </i>
    <i r="1">
      <x v="38"/>
    </i>
    <i r="1">
      <x v="17"/>
    </i>
    <i r="1">
      <x v="23"/>
    </i>
    <i r="1">
      <x v="49"/>
    </i>
    <i r="1">
      <x v="13"/>
    </i>
    <i r="1">
      <x v="48"/>
    </i>
    <i r="1">
      <x v="3"/>
    </i>
    <i r="1">
      <x v="76"/>
    </i>
    <i r="1">
      <x v="69"/>
    </i>
    <i r="1">
      <x v="29"/>
    </i>
    <i r="1">
      <x v="19"/>
    </i>
    <i r="1">
      <x v="85"/>
    </i>
    <i r="1">
      <x v="62"/>
    </i>
    <i r="1">
      <x v="43"/>
    </i>
    <i r="1">
      <x v="86"/>
    </i>
    <i r="1">
      <x v="35"/>
    </i>
    <i r="1">
      <x v="20"/>
    </i>
    <i r="1">
      <x v="5"/>
    </i>
    <i r="1">
      <x v="64"/>
    </i>
    <i r="1">
      <x v="9"/>
    </i>
    <i r="1">
      <x v="57"/>
    </i>
    <i r="1">
      <x v="27"/>
    </i>
    <i r="1">
      <x v="95"/>
    </i>
    <i r="1">
      <x v="90"/>
    </i>
    <i r="1">
      <x v="42"/>
    </i>
    <i r="1">
      <x v="77"/>
    </i>
    <i r="1">
      <x v="93"/>
    </i>
    <i r="1">
      <x v="24"/>
    </i>
    <i r="1">
      <x v="92"/>
    </i>
    <i r="1">
      <x v="12"/>
    </i>
    <i r="1">
      <x v="31"/>
    </i>
    <i r="1">
      <x v="25"/>
    </i>
    <i r="1">
      <x v="37"/>
    </i>
    <i r="1">
      <x v="6"/>
    </i>
    <i r="1">
      <x v="21"/>
    </i>
    <i r="1">
      <x v="32"/>
    </i>
    <i r="1">
      <x v="61"/>
    </i>
    <i r="1">
      <x v="74"/>
    </i>
    <i r="1">
      <x v="71"/>
    </i>
    <i r="1">
      <x v="33"/>
    </i>
    <i r="1">
      <x v="10"/>
    </i>
    <i r="1">
      <x v="53"/>
    </i>
    <i r="1">
      <x v="26"/>
    </i>
    <i r="1">
      <x v="72"/>
    </i>
    <i r="1">
      <x v="39"/>
    </i>
    <i r="1">
      <x v="59"/>
    </i>
    <i r="1">
      <x v="84"/>
    </i>
    <i r="1">
      <x v="1"/>
    </i>
    <i r="1">
      <x v="8"/>
    </i>
    <i r="1">
      <x v="47"/>
    </i>
    <i r="1">
      <x v="63"/>
    </i>
    <i r="1">
      <x v="60"/>
    </i>
    <i r="1">
      <x v="15"/>
    </i>
    <i r="1">
      <x v="81"/>
    </i>
    <i r="1">
      <x v="28"/>
    </i>
    <i r="1">
      <x v="82"/>
    </i>
    <i r="1">
      <x v="18"/>
    </i>
    <i r="1">
      <x v="40"/>
    </i>
    <i r="1">
      <x v="80"/>
    </i>
    <i r="1">
      <x v="22"/>
    </i>
    <i r="1">
      <x v="89"/>
    </i>
    <i r="1">
      <x v="58"/>
    </i>
    <i r="1">
      <x v="50"/>
    </i>
    <i r="1">
      <x v="16"/>
    </i>
    <i r="1">
      <x v="83"/>
    </i>
    <i r="1">
      <x v="65"/>
    </i>
    <i r="1">
      <x v="87"/>
    </i>
    <i r="1">
      <x v="66"/>
    </i>
    <i r="1">
      <x v="55"/>
    </i>
    <i r="1">
      <x v="67"/>
    </i>
    <i r="1">
      <x v="4"/>
    </i>
    <i r="1">
      <x v="68"/>
    </i>
    <i r="1">
      <x v="7"/>
    </i>
    <i r="1">
      <x v="34"/>
    </i>
    <i r="1">
      <x v="30"/>
    </i>
    <i r="1">
      <x/>
    </i>
    <i r="1">
      <x v="70"/>
    </i>
    <i r="1">
      <x v="52"/>
    </i>
    <i r="1">
      <x v="96"/>
    </i>
    <i r="1">
      <x v="97"/>
    </i>
    <i r="1">
      <x v="11"/>
    </i>
    <i r="1">
      <x v="88"/>
    </i>
    <i r="1">
      <x v="44"/>
    </i>
    <i r="1">
      <x v="56"/>
    </i>
    <i r="1">
      <x v="94"/>
    </i>
    <i r="1">
      <x v="14"/>
    </i>
    <i r="1">
      <x v="45"/>
    </i>
    <i r="1">
      <x v="73"/>
    </i>
    <i r="1">
      <x v="46"/>
    </i>
    <i r="1">
      <x v="36"/>
    </i>
    <i r="1">
      <x v="75"/>
    </i>
    <i r="1">
      <x v="2"/>
    </i>
    <i r="1">
      <x v="5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85">
      <pivotArea field="0" type="button" dataOnly="0" labelOnly="1" outline="0" axis="axisRow" fieldPosition="1"/>
    </format>
    <format dxfId="84">
      <pivotArea field="1" type="button" dataOnly="0" labelOnly="1" outline="0" axis="axisRow" fieldPosition="0"/>
    </format>
    <format dxfId="83">
      <pivotArea field="0" type="button" dataOnly="0" labelOnly="1" outline="0" axis="axisRow" fieldPosition="1"/>
    </format>
    <format dxfId="82">
      <pivotArea field="1" type="button" dataOnly="0" labelOnly="1" outline="0" axis="axisRow" fieldPosition="0"/>
    </format>
    <format dxfId="81">
      <pivotArea field="0" type="button" dataOnly="0" labelOnly="1" outline="0" axis="axisRow" fieldPosition="1"/>
    </format>
    <format dxfId="80">
      <pivotArea field="1" type="button" dataOnly="0" labelOnly="1" outline="0" axis="axisRow" fieldPosition="0"/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1" type="button" dataOnly="0" labelOnly="1" outline="0" axis="axisRow" fieldPosition="0"/>
    </format>
    <format dxfId="74">
      <pivotArea field="0" type="button" dataOnly="0" labelOnly="1" outline="0" axis="axisRow" fieldPosition="1"/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1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70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69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68">
      <pivotArea field="1" type="button" dataOnly="0" labelOnly="1" outline="0" axis="axisRow" fieldPosition="0"/>
    </format>
    <format dxfId="67">
      <pivotArea field="0" type="button" dataOnly="0" labelOnly="1" outline="0" axis="axisRow" fieldPosition="1"/>
    </format>
    <format dxfId="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D7" sqref="D7"/>
    </sheetView>
  </sheetViews>
  <sheetFormatPr defaultRowHeight="15" x14ac:dyDescent="0.25"/>
  <cols>
    <col min="1" max="1" width="19.42578125" style="1" customWidth="1"/>
    <col min="2" max="2" width="31" style="1" bestFit="1" customWidth="1"/>
    <col min="3" max="5" width="14.7109375" style="1" bestFit="1" customWidth="1"/>
    <col min="6" max="6" width="8.7109375" style="1" bestFit="1" customWidth="1"/>
    <col min="7" max="7" width="16.28515625" style="1" bestFit="1" customWidth="1"/>
    <col min="8" max="8" width="18.28515625" style="1" bestFit="1" customWidth="1"/>
    <col min="9" max="9" width="31" style="1" bestFit="1" customWidth="1"/>
    <col min="10" max="10" width="16.7109375" style="2" bestFit="1" customWidth="1"/>
    <col min="11" max="15" width="13.140625" style="2" bestFit="1" customWidth="1"/>
    <col min="16" max="20" width="13.140625" style="1" bestFit="1" customWidth="1"/>
    <col min="21" max="21" width="8" style="1" bestFit="1" customWidth="1"/>
    <col min="22" max="23" width="6.85546875" style="1" bestFit="1" customWidth="1"/>
    <col min="24" max="26" width="6.85546875" style="1" customWidth="1"/>
    <col min="27" max="36" width="11.42578125" style="1" customWidth="1"/>
    <col min="37" max="37" width="13.140625" style="1" bestFit="1" customWidth="1"/>
    <col min="38" max="39" width="11.42578125" style="1" customWidth="1"/>
  </cols>
  <sheetData>
    <row r="2" spans="1:39" ht="14.25" customHeight="1" x14ac:dyDescent="0.25"/>
    <row r="3" spans="1:39" hidden="1" x14ac:dyDescent="0.25"/>
    <row r="4" spans="1:39" ht="36.75" customHeight="1" x14ac:dyDescent="0.25">
      <c r="A4" s="31" t="s">
        <v>119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30" x14ac:dyDescent="0.25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25">
      <c r="A6" t="s">
        <v>137</v>
      </c>
      <c r="B6"/>
      <c r="C6" s="8">
        <v>4356681.7947826078</v>
      </c>
      <c r="D6" s="8">
        <v>5402786.4099999992</v>
      </c>
      <c r="E6" s="8">
        <v>1046104.6152173914</v>
      </c>
      <c r="F6" s="9">
        <v>0.24011499221039401</v>
      </c>
      <c r="H6" s="1" t="s">
        <v>137</v>
      </c>
      <c r="J6" s="2">
        <v>5402786.4099999992</v>
      </c>
      <c r="K6" s="2">
        <v>426759.31000000006</v>
      </c>
      <c r="L6" s="2">
        <v>727141.70000000007</v>
      </c>
      <c r="M6" s="2">
        <v>723263.81999999983</v>
      </c>
      <c r="N6" s="2">
        <v>472779.62199999997</v>
      </c>
      <c r="O6" s="2">
        <v>594516.93000000005</v>
      </c>
      <c r="P6" s="2">
        <v>593626.92799999996</v>
      </c>
      <c r="Q6" s="2">
        <v>471262.02799999982</v>
      </c>
      <c r="R6" s="2">
        <v>203661.9810000002</v>
      </c>
      <c r="S6" s="2">
        <v>563095.22170000011</v>
      </c>
      <c r="T6" s="2">
        <v>626678.86929999979</v>
      </c>
      <c r="U6" s="2"/>
      <c r="V6" s="2"/>
      <c r="X6" s="2"/>
      <c r="Y6" s="2"/>
      <c r="Z6" s="2"/>
      <c r="AA6" s="6">
        <f>K6</f>
        <v>426759.31000000006</v>
      </c>
      <c r="AB6" s="6">
        <f t="shared" ref="AB6:AL6" si="0">L6</f>
        <v>727141.70000000007</v>
      </c>
      <c r="AC6" s="6">
        <f t="shared" si="0"/>
        <v>723263.81999999983</v>
      </c>
      <c r="AD6" s="6">
        <f t="shared" si="0"/>
        <v>472779.62199999997</v>
      </c>
      <c r="AE6" s="6">
        <f t="shared" si="0"/>
        <v>594516.93000000005</v>
      </c>
      <c r="AF6" s="6">
        <f t="shared" si="0"/>
        <v>593626.92799999996</v>
      </c>
      <c r="AG6" s="6">
        <f t="shared" si="0"/>
        <v>471262.02799999982</v>
      </c>
      <c r="AH6" s="6">
        <f t="shared" si="0"/>
        <v>203661.9810000002</v>
      </c>
      <c r="AI6" s="6">
        <f t="shared" si="0"/>
        <v>563095.22170000011</v>
      </c>
      <c r="AJ6" s="6">
        <f t="shared" si="0"/>
        <v>626678.86929999979</v>
      </c>
      <c r="AK6" s="6">
        <f t="shared" si="0"/>
        <v>0</v>
      </c>
      <c r="AL6" s="6">
        <f t="shared" si="0"/>
        <v>0</v>
      </c>
    </row>
    <row r="7" spans="1:39" x14ac:dyDescent="0.25">
      <c r="A7"/>
      <c r="B7" t="s">
        <v>84</v>
      </c>
      <c r="C7" s="8">
        <v>643282</v>
      </c>
      <c r="D7" s="8">
        <v>804725</v>
      </c>
      <c r="E7" s="8">
        <v>161443</v>
      </c>
      <c r="F7" s="9">
        <v>0.2509676937952563</v>
      </c>
      <c r="I7" s="1" t="s">
        <v>84</v>
      </c>
      <c r="J7" s="2">
        <v>804725</v>
      </c>
      <c r="K7" s="2">
        <v>37219</v>
      </c>
      <c r="L7" s="2">
        <v>106936</v>
      </c>
      <c r="M7" s="2">
        <v>147749</v>
      </c>
      <c r="N7" s="2">
        <v>43255</v>
      </c>
      <c r="O7" s="2">
        <v>80208</v>
      </c>
      <c r="P7" s="2">
        <v>85577</v>
      </c>
      <c r="Q7" s="2">
        <v>73392</v>
      </c>
      <c r="R7" s="2">
        <v>23049</v>
      </c>
      <c r="S7" s="2">
        <v>72051</v>
      </c>
      <c r="T7" s="2">
        <v>135289</v>
      </c>
      <c r="U7" s="2"/>
      <c r="V7" s="2"/>
      <c r="X7" s="2"/>
      <c r="Y7" s="2"/>
      <c r="Z7" s="2"/>
    </row>
    <row r="8" spans="1:39" x14ac:dyDescent="0.25">
      <c r="A8"/>
      <c r="B8" t="s">
        <v>7</v>
      </c>
      <c r="C8" s="8">
        <v>414459.51</v>
      </c>
      <c r="D8" s="8">
        <v>744358.82</v>
      </c>
      <c r="E8" s="8">
        <v>329899.30999999994</v>
      </c>
      <c r="F8" s="9">
        <v>0.79597476240803333</v>
      </c>
      <c r="I8" s="1" t="s">
        <v>7</v>
      </c>
      <c r="J8" s="2">
        <v>744358.82</v>
      </c>
      <c r="K8" s="2">
        <v>78721.73</v>
      </c>
      <c r="L8" s="2">
        <v>112065.16000000002</v>
      </c>
      <c r="M8" s="2">
        <v>73895.25</v>
      </c>
      <c r="N8" s="2">
        <v>24401.919999999984</v>
      </c>
      <c r="O8" s="2">
        <v>68053.739999999991</v>
      </c>
      <c r="P8" s="2">
        <v>84657.520000000019</v>
      </c>
      <c r="Q8" s="2">
        <v>15119.52999999997</v>
      </c>
      <c r="R8" s="2">
        <v>24340</v>
      </c>
      <c r="S8" s="2">
        <v>127163.28000000003</v>
      </c>
      <c r="T8" s="2">
        <v>135940.68999999994</v>
      </c>
      <c r="U8" s="2"/>
      <c r="V8" s="2"/>
      <c r="X8" s="2"/>
      <c r="Y8" s="2"/>
      <c r="Z8" s="2"/>
    </row>
    <row r="9" spans="1:39" x14ac:dyDescent="0.25">
      <c r="A9"/>
      <c r="B9" t="s">
        <v>81</v>
      </c>
      <c r="C9" s="8">
        <v>207057.85</v>
      </c>
      <c r="D9" s="8">
        <v>295359.74</v>
      </c>
      <c r="E9" s="8">
        <v>88301.889999999985</v>
      </c>
      <c r="F9" s="9">
        <v>0.42645999656617706</v>
      </c>
      <c r="I9" s="1" t="s">
        <v>81</v>
      </c>
      <c r="J9" s="2">
        <v>295359.74</v>
      </c>
      <c r="K9" s="2">
        <v>6239.41</v>
      </c>
      <c r="L9" s="2">
        <v>82898.569999999992</v>
      </c>
      <c r="M9" s="2">
        <v>49694.729999999996</v>
      </c>
      <c r="N9" s="2">
        <v>20173.48000000001</v>
      </c>
      <c r="O9" s="2">
        <v>30431.950000000012</v>
      </c>
      <c r="P9" s="2">
        <v>20162.75999999998</v>
      </c>
      <c r="Q9" s="2">
        <v>22485.140000000014</v>
      </c>
      <c r="R9" s="2">
        <v>15270.329999999987</v>
      </c>
      <c r="S9" s="2">
        <v>6736.1600000000035</v>
      </c>
      <c r="T9" s="2">
        <v>41267.209999999992</v>
      </c>
      <c r="U9" s="2"/>
      <c r="V9" s="2"/>
      <c r="X9" s="2"/>
      <c r="Y9" s="2"/>
      <c r="Z9" s="2"/>
    </row>
    <row r="10" spans="1:39" x14ac:dyDescent="0.25">
      <c r="A10"/>
      <c r="B10" t="s">
        <v>54</v>
      </c>
      <c r="C10" s="8">
        <v>299459.40000000002</v>
      </c>
      <c r="D10" s="8">
        <v>292949.5</v>
      </c>
      <c r="E10" s="8">
        <v>-6509.9000000000233</v>
      </c>
      <c r="F10" s="9">
        <v>-2.1738840056448439E-2</v>
      </c>
      <c r="I10" s="1" t="s">
        <v>54</v>
      </c>
      <c r="J10" s="2">
        <v>292949.5</v>
      </c>
      <c r="L10" s="2">
        <v>55629.72</v>
      </c>
      <c r="M10" s="2">
        <v>16488.009999999995</v>
      </c>
      <c r="N10" s="2">
        <v>40376.81</v>
      </c>
      <c r="O10" s="2">
        <v>2594.9500000000116</v>
      </c>
      <c r="P10" s="2">
        <v>32879.900000000009</v>
      </c>
      <c r="Q10" s="2">
        <v>18309.25</v>
      </c>
      <c r="R10" s="2">
        <v>0</v>
      </c>
      <c r="S10" s="2">
        <v>69283.5</v>
      </c>
      <c r="T10" s="2">
        <v>57387.359999999986</v>
      </c>
      <c r="U10" s="2"/>
      <c r="V10" s="2"/>
      <c r="X10" s="2"/>
      <c r="Y10" s="2"/>
      <c r="Z10" s="2"/>
    </row>
    <row r="11" spans="1:39" x14ac:dyDescent="0.25">
      <c r="A11"/>
      <c r="B11" t="s">
        <v>67</v>
      </c>
      <c r="C11" s="8">
        <v>135831.82999999999</v>
      </c>
      <c r="D11" s="8">
        <v>277409.75</v>
      </c>
      <c r="E11" s="8">
        <v>141577.92000000001</v>
      </c>
      <c r="F11" s="9">
        <v>1.0423029712549705</v>
      </c>
      <c r="I11" s="1" t="s">
        <v>67</v>
      </c>
      <c r="J11" s="2">
        <v>277409.75</v>
      </c>
      <c r="K11" s="2">
        <v>20656.13</v>
      </c>
      <c r="L11" s="2">
        <v>25728.069999999996</v>
      </c>
      <c r="M11" s="2">
        <v>44073.240000000005</v>
      </c>
      <c r="N11" s="2">
        <v>32824.699999999997</v>
      </c>
      <c r="O11" s="2">
        <v>25272.86</v>
      </c>
      <c r="P11" s="2">
        <v>37467.929999999993</v>
      </c>
      <c r="Q11" s="2">
        <v>30262.790000000008</v>
      </c>
      <c r="R11" s="2">
        <v>13319.010000000009</v>
      </c>
      <c r="S11" s="2">
        <v>22370.879999999976</v>
      </c>
      <c r="T11" s="2">
        <v>25434.140000000014</v>
      </c>
      <c r="U11" s="2"/>
      <c r="V11" s="2"/>
      <c r="X11" s="2"/>
      <c r="Y11" s="2"/>
      <c r="Z11" s="2"/>
    </row>
    <row r="12" spans="1:39" x14ac:dyDescent="0.25">
      <c r="A12"/>
      <c r="B12" t="s">
        <v>17</v>
      </c>
      <c r="C12" s="8">
        <v>290429.30000000005</v>
      </c>
      <c r="D12" s="8">
        <v>274536.29999999987</v>
      </c>
      <c r="E12" s="8">
        <v>-15893.000000000175</v>
      </c>
      <c r="F12" s="9">
        <v>-5.4722440194567734E-2</v>
      </c>
      <c r="I12" s="1" t="s">
        <v>17</v>
      </c>
      <c r="J12" s="2">
        <v>274536.29999999987</v>
      </c>
      <c r="K12" s="2">
        <v>23734.07</v>
      </c>
      <c r="L12" s="2">
        <v>47564.250000000007</v>
      </c>
      <c r="M12" s="2">
        <v>46988.789999999994</v>
      </c>
      <c r="N12" s="2">
        <v>24377.58</v>
      </c>
      <c r="O12" s="2">
        <v>21398.430000000022</v>
      </c>
      <c r="P12" s="2">
        <v>21095.449999999983</v>
      </c>
      <c r="Q12" s="2">
        <v>26043.909999999916</v>
      </c>
      <c r="R12" s="2">
        <v>20479.030000000057</v>
      </c>
      <c r="S12" s="2">
        <v>12695.149999999994</v>
      </c>
      <c r="T12" s="2">
        <v>30159.639999999898</v>
      </c>
      <c r="U12" s="2"/>
      <c r="V12" s="2"/>
      <c r="X12" s="2"/>
      <c r="Y12" s="2"/>
      <c r="Z12" s="2"/>
    </row>
    <row r="13" spans="1:39" x14ac:dyDescent="0.25">
      <c r="A13"/>
      <c r="B13" t="s">
        <v>63</v>
      </c>
      <c r="C13" s="8">
        <v>193838.43999999997</v>
      </c>
      <c r="D13" s="8">
        <v>233318.70999999993</v>
      </c>
      <c r="E13" s="8">
        <v>39480.26999999996</v>
      </c>
      <c r="F13" s="9">
        <v>0.20367616454197601</v>
      </c>
      <c r="I13" s="1" t="s">
        <v>63</v>
      </c>
      <c r="J13" s="2">
        <v>233318.70999999993</v>
      </c>
      <c r="K13" s="2">
        <v>15459.609999999991</v>
      </c>
      <c r="L13" s="2">
        <v>26094.420000000013</v>
      </c>
      <c r="M13" s="2">
        <v>34084.909999999953</v>
      </c>
      <c r="N13" s="2">
        <v>21129.759999999995</v>
      </c>
      <c r="O13" s="2">
        <v>36715.389999999839</v>
      </c>
      <c r="P13" s="2">
        <v>21019.579999999929</v>
      </c>
      <c r="Q13" s="2">
        <v>28428.040000000037</v>
      </c>
      <c r="R13" s="2">
        <v>9404.4700000001176</v>
      </c>
      <c r="S13" s="2">
        <v>22069.860000000132</v>
      </c>
      <c r="T13" s="2">
        <v>18912.669999999925</v>
      </c>
      <c r="U13" s="2"/>
      <c r="V13" s="2"/>
      <c r="X13" s="2"/>
      <c r="Y13" s="2"/>
      <c r="Z13" s="2"/>
    </row>
    <row r="14" spans="1:39" x14ac:dyDescent="0.25">
      <c r="A14"/>
      <c r="B14" t="s">
        <v>47</v>
      </c>
      <c r="C14" s="8">
        <v>181626.44</v>
      </c>
      <c r="D14" s="8">
        <v>192982.67</v>
      </c>
      <c r="E14" s="8">
        <v>11356.23000000001</v>
      </c>
      <c r="F14" s="9">
        <v>6.2525202828398907E-2</v>
      </c>
      <c r="I14" s="1" t="s">
        <v>47</v>
      </c>
      <c r="J14" s="2">
        <v>192982.67</v>
      </c>
      <c r="K14" s="2">
        <v>27058.45</v>
      </c>
      <c r="L14" s="2">
        <v>20249.84</v>
      </c>
      <c r="M14" s="2">
        <v>31508.049999999996</v>
      </c>
      <c r="N14" s="2">
        <v>28282.760000000009</v>
      </c>
      <c r="O14" s="2">
        <v>13713.759999999995</v>
      </c>
      <c r="P14" s="2">
        <v>12446.530000000013</v>
      </c>
      <c r="Q14" s="2">
        <v>10702.75999999998</v>
      </c>
      <c r="R14" s="2">
        <v>0</v>
      </c>
      <c r="S14" s="2">
        <v>36783.040000000008</v>
      </c>
      <c r="T14" s="2">
        <v>12237.48000000001</v>
      </c>
      <c r="U14" s="2"/>
      <c r="V14" s="2"/>
      <c r="X14" s="2"/>
      <c r="Y14" s="2"/>
      <c r="Z14" s="2"/>
    </row>
    <row r="15" spans="1:39" x14ac:dyDescent="0.25">
      <c r="A15"/>
      <c r="B15" t="s">
        <v>101</v>
      </c>
      <c r="C15" s="8">
        <v>158006</v>
      </c>
      <c r="D15" s="8">
        <v>175881</v>
      </c>
      <c r="E15" s="8">
        <v>17875</v>
      </c>
      <c r="F15" s="9">
        <v>0.11312861536903651</v>
      </c>
      <c r="I15" s="1" t="s">
        <v>101</v>
      </c>
      <c r="J15" s="2">
        <v>175881</v>
      </c>
      <c r="K15" s="2">
        <v>27427.67</v>
      </c>
      <c r="L15" s="2">
        <v>13875.61</v>
      </c>
      <c r="M15" s="2">
        <v>16992.72</v>
      </c>
      <c r="N15" s="2">
        <v>24735</v>
      </c>
      <c r="O15" s="2">
        <v>16180</v>
      </c>
      <c r="P15" s="2">
        <v>15258</v>
      </c>
      <c r="Q15" s="2">
        <v>14855</v>
      </c>
      <c r="R15" s="2">
        <v>7358</v>
      </c>
      <c r="S15" s="2">
        <v>15848</v>
      </c>
      <c r="T15" s="2">
        <v>23351</v>
      </c>
      <c r="U15" s="2"/>
      <c r="V15" s="2"/>
      <c r="X15" s="2"/>
      <c r="Y15" s="2"/>
      <c r="Z15" s="2"/>
    </row>
    <row r="16" spans="1:39" x14ac:dyDescent="0.25">
      <c r="A16"/>
      <c r="B16" t="s">
        <v>29</v>
      </c>
      <c r="C16" s="8">
        <v>121440.33</v>
      </c>
      <c r="D16" s="8">
        <v>157799.17000000001</v>
      </c>
      <c r="E16" s="8">
        <v>36358.840000000011</v>
      </c>
      <c r="F16" s="9">
        <v>0.29939674900422308</v>
      </c>
      <c r="I16" s="1" t="s">
        <v>29</v>
      </c>
      <c r="J16" s="2">
        <v>157799.17000000001</v>
      </c>
      <c r="K16" s="2">
        <v>11279.35</v>
      </c>
      <c r="L16" s="2">
        <v>16173.050000000001</v>
      </c>
      <c r="M16" s="2">
        <v>21902.939999999995</v>
      </c>
      <c r="N16" s="2">
        <v>10468.740000000005</v>
      </c>
      <c r="O16" s="2">
        <v>9109.7299999999959</v>
      </c>
      <c r="P16" s="2">
        <v>26503.229999999996</v>
      </c>
      <c r="Q16" s="2">
        <v>25556.560000000012</v>
      </c>
      <c r="R16" s="2">
        <v>5482.8099999999977</v>
      </c>
      <c r="S16" s="2">
        <v>9450.1999999999825</v>
      </c>
      <c r="T16" s="2">
        <v>21872.560000000027</v>
      </c>
      <c r="U16" s="2"/>
      <c r="V16" s="2"/>
      <c r="X16" s="2"/>
      <c r="Y16" s="2"/>
      <c r="Z16" s="2"/>
    </row>
    <row r="17" spans="1:38" x14ac:dyDescent="0.25">
      <c r="A17"/>
      <c r="B17" t="s">
        <v>8</v>
      </c>
      <c r="C17" s="8">
        <v>51747.759999999995</v>
      </c>
      <c r="D17" s="8">
        <v>145815.10999999999</v>
      </c>
      <c r="E17" s="8">
        <v>94067.349999999991</v>
      </c>
      <c r="F17" s="9">
        <v>1.8178052537926281</v>
      </c>
      <c r="I17" s="1" t="s">
        <v>8</v>
      </c>
      <c r="J17" s="2">
        <v>145815.10999999999</v>
      </c>
      <c r="L17" s="2">
        <v>2678.62</v>
      </c>
      <c r="M17" s="2">
        <v>42909.04</v>
      </c>
      <c r="N17" s="2">
        <v>3825.7399999999907</v>
      </c>
      <c r="O17" s="2">
        <v>30694.42</v>
      </c>
      <c r="P17" s="2">
        <v>41058.010000000009</v>
      </c>
      <c r="Q17" s="2">
        <v>33383.689999999959</v>
      </c>
      <c r="R17" s="2">
        <v>13951.280000000028</v>
      </c>
      <c r="S17" s="2">
        <v>0.65000000002328306</v>
      </c>
      <c r="T17" s="2">
        <v>-22686.340000000026</v>
      </c>
      <c r="U17" s="2"/>
      <c r="V17" s="2"/>
      <c r="X17" s="2"/>
      <c r="Y17" s="2"/>
      <c r="Z17" s="2"/>
    </row>
    <row r="18" spans="1:38" x14ac:dyDescent="0.25">
      <c r="A18"/>
      <c r="B18" t="s">
        <v>53</v>
      </c>
      <c r="C18" s="8">
        <v>116628.70999999999</v>
      </c>
      <c r="D18" s="8">
        <v>133245.71</v>
      </c>
      <c r="E18" s="8">
        <v>16617</v>
      </c>
      <c r="F18" s="9">
        <v>0.14247778270033162</v>
      </c>
      <c r="I18" s="1" t="s">
        <v>53</v>
      </c>
      <c r="J18" s="2">
        <v>133245.71</v>
      </c>
      <c r="K18" s="2">
        <v>20886.54</v>
      </c>
      <c r="L18" s="2">
        <v>11786.259999999995</v>
      </c>
      <c r="M18" s="2">
        <v>26666.400000000001</v>
      </c>
      <c r="N18" s="2">
        <v>16152.750000000015</v>
      </c>
      <c r="O18" s="2">
        <v>12752.399999999994</v>
      </c>
      <c r="P18" s="2">
        <v>6945.1100000000006</v>
      </c>
      <c r="Q18" s="2">
        <v>13924.349999999991</v>
      </c>
      <c r="R18" s="2">
        <v>9190.359999999986</v>
      </c>
      <c r="S18" s="2">
        <v>14007.700000000012</v>
      </c>
      <c r="T18" s="2">
        <v>933.83999999999651</v>
      </c>
      <c r="U18" s="2"/>
      <c r="V18" s="2"/>
      <c r="X18" s="2"/>
      <c r="Y18" s="2"/>
      <c r="Z18" s="2"/>
    </row>
    <row r="19" spans="1:38" x14ac:dyDescent="0.25">
      <c r="A19"/>
      <c r="B19" t="s">
        <v>80</v>
      </c>
      <c r="C19" s="8">
        <v>121831.17</v>
      </c>
      <c r="D19" s="8">
        <v>132710.21999999997</v>
      </c>
      <c r="E19" s="8">
        <v>10879.049999999974</v>
      </c>
      <c r="F19" s="9">
        <v>8.9296113630033869E-2</v>
      </c>
      <c r="I19" s="1" t="s">
        <v>80</v>
      </c>
      <c r="J19" s="2">
        <v>132710.21999999997</v>
      </c>
      <c r="K19" s="2">
        <v>10201.940000000002</v>
      </c>
      <c r="L19" s="2">
        <v>15631.750000000004</v>
      </c>
      <c r="M19" s="2">
        <v>23182.84</v>
      </c>
      <c r="N19" s="2">
        <v>9890.010000000002</v>
      </c>
      <c r="O19" s="2">
        <v>15942.64</v>
      </c>
      <c r="P19" s="2">
        <v>18633.840000000026</v>
      </c>
      <c r="Q19" s="2">
        <v>15622.199999999968</v>
      </c>
      <c r="R19" s="2">
        <v>4242.4099999999889</v>
      </c>
      <c r="S19" s="2">
        <v>14435.190000000017</v>
      </c>
      <c r="T19" s="2">
        <v>4927.3999999999651</v>
      </c>
      <c r="U19" s="2"/>
      <c r="V19" s="2"/>
      <c r="X19" s="2"/>
      <c r="Y19" s="2"/>
      <c r="Z19" s="2"/>
    </row>
    <row r="20" spans="1:38" x14ac:dyDescent="0.25">
      <c r="A20"/>
      <c r="B20" t="s">
        <v>38</v>
      </c>
      <c r="C20" s="8">
        <v>160913.5</v>
      </c>
      <c r="D20" s="8">
        <v>132567.78</v>
      </c>
      <c r="E20" s="8">
        <v>-28345.72</v>
      </c>
      <c r="F20" s="9">
        <v>-0.17615501496145447</v>
      </c>
      <c r="I20" s="1" t="s">
        <v>38</v>
      </c>
      <c r="J20" s="2">
        <v>132567.78</v>
      </c>
      <c r="K20" s="2">
        <v>17708.61</v>
      </c>
      <c r="L20" s="2">
        <v>16533.46</v>
      </c>
      <c r="M20" s="2">
        <v>18743.760000000002</v>
      </c>
      <c r="N20" s="2">
        <v>15401.940000000002</v>
      </c>
      <c r="O20" s="2">
        <v>21757.679999999993</v>
      </c>
      <c r="P20" s="2">
        <v>9007.36</v>
      </c>
      <c r="Q20" s="2">
        <v>10667.050000000003</v>
      </c>
      <c r="R20" s="2">
        <v>4972.5200000000041</v>
      </c>
      <c r="S20" s="2">
        <v>10367.209999999992</v>
      </c>
      <c r="T20" s="2">
        <v>7408.1900000000023</v>
      </c>
      <c r="U20" s="2"/>
      <c r="V20" s="2"/>
      <c r="X20" s="2"/>
      <c r="Y20" s="2"/>
      <c r="Z20" s="2"/>
    </row>
    <row r="21" spans="1:38" x14ac:dyDescent="0.25">
      <c r="A21"/>
      <c r="B21" t="s">
        <v>41</v>
      </c>
      <c r="C21" s="8">
        <v>18025.47</v>
      </c>
      <c r="D21" s="8">
        <v>125227.88</v>
      </c>
      <c r="E21" s="8">
        <v>107202.41</v>
      </c>
      <c r="F21" s="9">
        <v>5.9472740516613438</v>
      </c>
      <c r="I21" s="1" t="s">
        <v>41</v>
      </c>
      <c r="J21" s="2">
        <v>125227.88</v>
      </c>
      <c r="K21" s="2">
        <v>3003.27</v>
      </c>
      <c r="L21" s="2">
        <v>4287.5200000000004</v>
      </c>
      <c r="M21" s="2">
        <v>1633.8000000000002</v>
      </c>
      <c r="N21" s="2">
        <v>224.84000000000015</v>
      </c>
      <c r="O21" s="2">
        <v>53133.65</v>
      </c>
      <c r="P21" s="2">
        <v>20983.800000000003</v>
      </c>
      <c r="Q21" s="2">
        <v>0</v>
      </c>
      <c r="R21" s="2">
        <v>3286.9989999999962</v>
      </c>
      <c r="S21" s="2">
        <v>20046.031699999978</v>
      </c>
      <c r="T21" s="2">
        <v>18627.969300000026</v>
      </c>
      <c r="U21" s="2"/>
      <c r="V21" s="2"/>
      <c r="X21" s="2"/>
      <c r="Y21" s="2"/>
      <c r="Z21" s="2"/>
    </row>
    <row r="22" spans="1:38" ht="16.5" customHeight="1" x14ac:dyDescent="0.25">
      <c r="A22"/>
      <c r="B22" t="s">
        <v>14</v>
      </c>
      <c r="C22" s="8">
        <v>97954.78</v>
      </c>
      <c r="D22" s="8">
        <v>104803.42</v>
      </c>
      <c r="E22" s="8">
        <v>6848.6399999999994</v>
      </c>
      <c r="F22" s="9">
        <v>6.99163430309373E-2</v>
      </c>
      <c r="I22" s="1" t="s">
        <v>14</v>
      </c>
      <c r="J22" s="2">
        <v>104803.42</v>
      </c>
      <c r="K22" s="2">
        <v>19270.75</v>
      </c>
      <c r="L22" s="2">
        <v>7522.2499999999964</v>
      </c>
      <c r="M22" s="2">
        <v>18202.220000000005</v>
      </c>
      <c r="N22" s="2">
        <v>21235.800000000003</v>
      </c>
      <c r="O22" s="2">
        <v>6255.570000000007</v>
      </c>
      <c r="P22" s="2">
        <v>6651.0500000000029</v>
      </c>
      <c r="Q22" s="2">
        <v>13140.120000000024</v>
      </c>
      <c r="R22" s="2">
        <v>1427.5599999999686</v>
      </c>
      <c r="S22" s="2">
        <v>2981.929999999993</v>
      </c>
      <c r="T22" s="2">
        <v>8116.1699999999983</v>
      </c>
      <c r="U22" s="2"/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25">
      <c r="A23"/>
      <c r="B23" t="s">
        <v>57</v>
      </c>
      <c r="C23" s="8">
        <v>97495.8</v>
      </c>
      <c r="D23" s="8">
        <v>100904.79</v>
      </c>
      <c r="E23" s="8">
        <v>3408.9899999999907</v>
      </c>
      <c r="F23" s="9">
        <v>3.4965506206421137E-2</v>
      </c>
      <c r="I23" s="1" t="s">
        <v>57</v>
      </c>
      <c r="J23" s="2">
        <v>100904.79</v>
      </c>
      <c r="K23" s="2">
        <v>7840.04</v>
      </c>
      <c r="L23" s="2">
        <v>1716.38</v>
      </c>
      <c r="M23" s="2">
        <v>21528.269999999997</v>
      </c>
      <c r="N23" s="2">
        <v>1199.440000000006</v>
      </c>
      <c r="O23" s="2">
        <v>25890.539999999997</v>
      </c>
      <c r="P23" s="2">
        <v>4447.8100000000049</v>
      </c>
      <c r="Q23" s="2">
        <v>10090.419999999991</v>
      </c>
      <c r="R23" s="2">
        <v>10286.779999999999</v>
      </c>
      <c r="S23" s="2">
        <v>12562.240000000005</v>
      </c>
      <c r="T23" s="2">
        <v>5342.8699999999953</v>
      </c>
      <c r="U23" s="2"/>
      <c r="V23" s="2"/>
      <c r="X23" s="2"/>
      <c r="Y23" s="2"/>
      <c r="Z23" s="2"/>
    </row>
    <row r="24" spans="1:38" x14ac:dyDescent="0.25">
      <c r="A24"/>
      <c r="B24" t="s">
        <v>12</v>
      </c>
      <c r="C24" s="8">
        <v>86958.88</v>
      </c>
      <c r="D24" s="8">
        <v>82595.490000000005</v>
      </c>
      <c r="E24" s="8">
        <v>-4363.3899999999994</v>
      </c>
      <c r="F24" s="9">
        <v>-5.0177624182832115E-2</v>
      </c>
      <c r="I24" s="1" t="s">
        <v>12</v>
      </c>
      <c r="J24" s="2">
        <v>82595.490000000005</v>
      </c>
      <c r="K24" s="2">
        <v>16286</v>
      </c>
      <c r="L24" s="2">
        <v>9199.57</v>
      </c>
      <c r="M24" s="2">
        <v>4486.2099999999991</v>
      </c>
      <c r="N24" s="2">
        <v>5704.1399999999994</v>
      </c>
      <c r="O24" s="2">
        <v>7848.68</v>
      </c>
      <c r="P24" s="2">
        <v>7015.68</v>
      </c>
      <c r="Q24" s="2">
        <v>11774.809999999998</v>
      </c>
      <c r="R24" s="2">
        <v>2684.7100000000064</v>
      </c>
      <c r="S24" s="2">
        <v>8954.0599999999977</v>
      </c>
      <c r="T24" s="2">
        <v>8641.6300000000047</v>
      </c>
      <c r="U24" s="2"/>
      <c r="V24" s="2"/>
      <c r="X24" s="2"/>
      <c r="Y24" s="2"/>
      <c r="Z24" s="2"/>
    </row>
    <row r="25" spans="1:38" x14ac:dyDescent="0.25">
      <c r="A25"/>
      <c r="B25" t="s">
        <v>15</v>
      </c>
      <c r="C25" s="8">
        <v>46243.39</v>
      </c>
      <c r="D25" s="8">
        <v>67903.8</v>
      </c>
      <c r="E25" s="8">
        <v>21660.410000000003</v>
      </c>
      <c r="F25" s="9">
        <v>0.46840013242973755</v>
      </c>
      <c r="I25" s="1" t="s">
        <v>15</v>
      </c>
      <c r="J25" s="2">
        <v>67903.8</v>
      </c>
      <c r="K25" s="2">
        <v>3549.51</v>
      </c>
      <c r="L25" s="2">
        <v>9937.1</v>
      </c>
      <c r="M25" s="2">
        <v>2008.8400000000001</v>
      </c>
      <c r="N25" s="2">
        <v>22882.06</v>
      </c>
      <c r="O25" s="2">
        <v>3522.2599999999948</v>
      </c>
      <c r="P25" s="2">
        <v>1538.8700000000026</v>
      </c>
      <c r="Q25" s="2">
        <v>2963.3400000000038</v>
      </c>
      <c r="R25" s="2">
        <v>0</v>
      </c>
      <c r="S25" s="2">
        <v>7035.4499999999971</v>
      </c>
      <c r="T25" s="2">
        <v>14466.370000000003</v>
      </c>
      <c r="U25" s="2"/>
      <c r="V25" s="2"/>
      <c r="X25" s="2"/>
      <c r="Y25" s="2"/>
      <c r="Z25" s="2"/>
    </row>
    <row r="26" spans="1:38" x14ac:dyDescent="0.25">
      <c r="A26"/>
      <c r="B26" t="s">
        <v>89</v>
      </c>
      <c r="C26" s="8">
        <v>119666.02</v>
      </c>
      <c r="D26" s="8">
        <v>65619.55</v>
      </c>
      <c r="E26" s="8">
        <v>-54046.47</v>
      </c>
      <c r="F26" s="9">
        <v>-0.45164425122520158</v>
      </c>
      <c r="I26" s="1" t="s">
        <v>89</v>
      </c>
      <c r="J26" s="2">
        <v>65619.55</v>
      </c>
      <c r="K26" s="2">
        <v>2987.68</v>
      </c>
      <c r="L26" s="2">
        <v>1544.6799999999998</v>
      </c>
      <c r="M26" s="2">
        <v>4792.12</v>
      </c>
      <c r="N26" s="2">
        <v>6228.380000000001</v>
      </c>
      <c r="O26" s="2">
        <v>7000.4199999999983</v>
      </c>
      <c r="P26" s="2">
        <v>17630.96</v>
      </c>
      <c r="Q26" s="2">
        <v>14166.130000000005</v>
      </c>
      <c r="R26" s="2">
        <v>1928.3399999999965</v>
      </c>
      <c r="S26" s="2">
        <v>3982.4800000000032</v>
      </c>
      <c r="T26" s="2">
        <v>5358.3600000000006</v>
      </c>
      <c r="U26" s="2"/>
      <c r="V26" s="2"/>
      <c r="X26" s="2"/>
      <c r="Y26" s="2"/>
      <c r="Z26" s="2"/>
    </row>
    <row r="27" spans="1:38" x14ac:dyDescent="0.25">
      <c r="A27"/>
      <c r="B27" t="s">
        <v>10</v>
      </c>
      <c r="C27" s="8">
        <v>47182</v>
      </c>
      <c r="D27" s="8">
        <v>63019</v>
      </c>
      <c r="E27" s="8">
        <v>15837</v>
      </c>
      <c r="F27" s="9">
        <v>0.33565766605909042</v>
      </c>
      <c r="I27" s="1" t="s">
        <v>10</v>
      </c>
      <c r="J27" s="2">
        <v>63019</v>
      </c>
      <c r="K27" s="2">
        <v>1902</v>
      </c>
      <c r="L27" s="2">
        <v>21800</v>
      </c>
      <c r="M27" s="2">
        <v>5455</v>
      </c>
      <c r="N27" s="2">
        <v>3688</v>
      </c>
      <c r="O27" s="2">
        <v>18321</v>
      </c>
      <c r="P27" s="2">
        <v>2136</v>
      </c>
      <c r="Q27" s="2">
        <v>2084</v>
      </c>
      <c r="R27" s="2">
        <v>804</v>
      </c>
      <c r="S27" s="2">
        <v>3800</v>
      </c>
      <c r="T27" s="2">
        <v>3029</v>
      </c>
      <c r="U27" s="2"/>
      <c r="V27" s="2"/>
      <c r="X27" s="2"/>
      <c r="Y27" s="2"/>
      <c r="Z27" s="2"/>
    </row>
    <row r="28" spans="1:38" x14ac:dyDescent="0.25">
      <c r="A28"/>
      <c r="B28" t="s">
        <v>68</v>
      </c>
      <c r="C28" s="8">
        <v>42367.86</v>
      </c>
      <c r="D28" s="8">
        <v>51457.38</v>
      </c>
      <c r="E28" s="8">
        <v>9089.5199999999968</v>
      </c>
      <c r="F28" s="9">
        <v>0.2145380956224836</v>
      </c>
      <c r="I28" s="1" t="s">
        <v>68</v>
      </c>
      <c r="J28" s="2">
        <v>51457.38</v>
      </c>
      <c r="L28" s="2">
        <v>7608.2</v>
      </c>
      <c r="M28" s="2">
        <v>3680.7</v>
      </c>
      <c r="N28" s="2">
        <v>9257.31</v>
      </c>
      <c r="O28" s="2">
        <v>5838.0499999999993</v>
      </c>
      <c r="P28" s="2">
        <v>8674.1899999999987</v>
      </c>
      <c r="Q28" s="2">
        <v>4470.5500000000029</v>
      </c>
      <c r="R28" s="2">
        <v>2415.6500000000015</v>
      </c>
      <c r="S28" s="2">
        <v>5429.25</v>
      </c>
      <c r="T28" s="2">
        <v>4083.4799999999959</v>
      </c>
      <c r="U28" s="2"/>
      <c r="V28" s="2"/>
      <c r="X28" s="2"/>
      <c r="Y28" s="2"/>
      <c r="Z28" s="2"/>
    </row>
    <row r="29" spans="1:38" x14ac:dyDescent="0.25">
      <c r="A29"/>
      <c r="B29" t="s">
        <v>74</v>
      </c>
      <c r="C29" s="8">
        <v>60676.240000000034</v>
      </c>
      <c r="D29" s="8">
        <v>50980.779999999977</v>
      </c>
      <c r="E29" s="8">
        <v>-9695.4600000000573</v>
      </c>
      <c r="F29" s="9">
        <v>-0.15979005950269909</v>
      </c>
      <c r="I29" s="1" t="s">
        <v>74</v>
      </c>
      <c r="J29" s="2">
        <v>50980.779999999977</v>
      </c>
      <c r="K29" s="2">
        <v>6128.52</v>
      </c>
      <c r="L29" s="2">
        <v>7180.8899999999994</v>
      </c>
      <c r="M29" s="2">
        <v>5362</v>
      </c>
      <c r="N29" s="2">
        <v>5066.9399999999987</v>
      </c>
      <c r="O29" s="2">
        <v>2966.9200000000092</v>
      </c>
      <c r="P29" s="2">
        <v>6116.119999999999</v>
      </c>
      <c r="Q29" s="2">
        <v>6685.7199999999939</v>
      </c>
      <c r="R29" s="2">
        <v>3287.4300000000003</v>
      </c>
      <c r="S29" s="2">
        <v>0</v>
      </c>
      <c r="T29" s="2">
        <v>8186.2399999999761</v>
      </c>
      <c r="U29" s="2"/>
      <c r="V29" s="2"/>
      <c r="X29" s="2"/>
      <c r="Y29" s="2"/>
      <c r="Z29" s="2"/>
    </row>
    <row r="30" spans="1:38" x14ac:dyDescent="0.25">
      <c r="A30"/>
      <c r="B30" t="s">
        <v>21</v>
      </c>
      <c r="C30" s="8">
        <v>49354.02</v>
      </c>
      <c r="D30" s="8">
        <v>50841.93</v>
      </c>
      <c r="E30" s="8">
        <v>1487.9100000000035</v>
      </c>
      <c r="F30" s="9">
        <v>3.0147696175509164E-2</v>
      </c>
      <c r="I30" s="1" t="s">
        <v>21</v>
      </c>
      <c r="J30" s="2">
        <v>50841.93</v>
      </c>
      <c r="K30" s="2">
        <v>6062.34</v>
      </c>
      <c r="L30" s="2">
        <v>4996.2199999999993</v>
      </c>
      <c r="M30" s="2">
        <v>6446.5500000000011</v>
      </c>
      <c r="N30" s="2">
        <v>2627.0699999999997</v>
      </c>
      <c r="O30" s="2">
        <v>7271.18</v>
      </c>
      <c r="P30" s="2">
        <v>1100.3999999999978</v>
      </c>
      <c r="Q30" s="2">
        <v>5072.9600000000028</v>
      </c>
      <c r="R30" s="2">
        <v>2587.6800000000003</v>
      </c>
      <c r="S30" s="2">
        <v>4736.5</v>
      </c>
      <c r="T30" s="2">
        <v>9941.0299999999988</v>
      </c>
      <c r="U30" s="2"/>
      <c r="V30" s="2"/>
      <c r="X30" s="2"/>
      <c r="Y30" s="2"/>
      <c r="Z30" s="2"/>
    </row>
    <row r="31" spans="1:38" x14ac:dyDescent="0.25">
      <c r="A31"/>
      <c r="B31" t="s">
        <v>71</v>
      </c>
      <c r="C31" s="8">
        <v>45753.120000000003</v>
      </c>
      <c r="D31" s="8">
        <v>49110.319999999992</v>
      </c>
      <c r="E31" s="8">
        <v>3357.1999999999898</v>
      </c>
      <c r="F31" s="9">
        <v>7.3376416733984318E-2</v>
      </c>
      <c r="I31" s="1" t="s">
        <v>71</v>
      </c>
      <c r="J31" s="2">
        <v>49110.319999999992</v>
      </c>
      <c r="K31" s="2">
        <v>9259.01</v>
      </c>
      <c r="L31" s="2">
        <v>1284.2000000000007</v>
      </c>
      <c r="M31" s="2">
        <v>6095.1799999999985</v>
      </c>
      <c r="N31" s="2">
        <v>7626.0399999999972</v>
      </c>
      <c r="O31" s="2">
        <v>9817.1500000000051</v>
      </c>
      <c r="P31" s="2">
        <v>6899.8799999999901</v>
      </c>
      <c r="Q31" s="2">
        <v>6129.4900000000052</v>
      </c>
      <c r="R31" s="2">
        <v>300.5</v>
      </c>
      <c r="S31" s="2">
        <v>1698.8699999999953</v>
      </c>
      <c r="T31" s="2">
        <v>0</v>
      </c>
      <c r="U31" s="2"/>
      <c r="V31" s="2"/>
      <c r="X31" s="2"/>
      <c r="Y31" s="2"/>
      <c r="Z31" s="2"/>
    </row>
    <row r="32" spans="1:38" x14ac:dyDescent="0.25">
      <c r="A32"/>
      <c r="B32" t="s">
        <v>31</v>
      </c>
      <c r="C32" s="8">
        <v>60796.860000000008</v>
      </c>
      <c r="D32" s="8">
        <v>46770.59</v>
      </c>
      <c r="E32" s="8">
        <v>-14026.270000000011</v>
      </c>
      <c r="F32" s="9">
        <v>-0.23070714507295298</v>
      </c>
      <c r="I32" s="1" t="s">
        <v>31</v>
      </c>
      <c r="J32" s="2">
        <v>46770.59</v>
      </c>
      <c r="K32" s="2">
        <v>3156.5000000000005</v>
      </c>
      <c r="L32" s="2">
        <v>5333.4600000000009</v>
      </c>
      <c r="M32" s="2">
        <v>1949.9699999999993</v>
      </c>
      <c r="N32" s="2">
        <v>5087.4799999999996</v>
      </c>
      <c r="O32" s="2">
        <v>3303.34</v>
      </c>
      <c r="P32" s="2">
        <v>6765.1700000000055</v>
      </c>
      <c r="Q32" s="2">
        <v>7322.2999999999956</v>
      </c>
      <c r="R32" s="2">
        <v>354.75000000000728</v>
      </c>
      <c r="S32" s="2">
        <v>6310.4799999999886</v>
      </c>
      <c r="T32" s="2">
        <v>7187.1399999999994</v>
      </c>
      <c r="U32" s="2"/>
      <c r="V32" s="2"/>
      <c r="X32" s="2"/>
      <c r="Y32" s="2"/>
      <c r="Z32" s="2"/>
    </row>
    <row r="33" spans="1:26" x14ac:dyDescent="0.25">
      <c r="A33"/>
      <c r="B33" t="s">
        <v>118</v>
      </c>
      <c r="C33" s="8">
        <v>34930</v>
      </c>
      <c r="D33" s="8">
        <v>45239</v>
      </c>
      <c r="E33" s="8">
        <v>10309</v>
      </c>
      <c r="F33" s="9">
        <v>0.29513312338963638</v>
      </c>
      <c r="I33" s="1" t="s">
        <v>118</v>
      </c>
      <c r="J33" s="2">
        <v>45239</v>
      </c>
      <c r="K33" s="2">
        <v>6970</v>
      </c>
      <c r="L33" s="2">
        <v>7106</v>
      </c>
      <c r="M33" s="2">
        <v>2964</v>
      </c>
      <c r="N33" s="2">
        <v>4128</v>
      </c>
      <c r="O33" s="2">
        <v>4376</v>
      </c>
      <c r="P33" s="2">
        <v>4963</v>
      </c>
      <c r="Q33" s="2">
        <v>3011</v>
      </c>
      <c r="R33" s="2">
        <v>4472</v>
      </c>
      <c r="S33" s="2">
        <v>4719</v>
      </c>
      <c r="T33" s="2">
        <v>2530</v>
      </c>
      <c r="U33" s="2"/>
      <c r="V33" s="2"/>
      <c r="X33" s="2"/>
      <c r="Y33" s="2"/>
      <c r="Z33" s="2"/>
    </row>
    <row r="34" spans="1:26" x14ac:dyDescent="0.25">
      <c r="A34"/>
      <c r="B34" t="s">
        <v>88</v>
      </c>
      <c r="C34" s="8">
        <v>38055.33</v>
      </c>
      <c r="D34" s="8">
        <v>45179.68</v>
      </c>
      <c r="E34" s="8">
        <v>7124.3499999999985</v>
      </c>
      <c r="F34" s="9">
        <v>0.187210306677146</v>
      </c>
      <c r="I34" s="1" t="s">
        <v>88</v>
      </c>
      <c r="J34" s="2">
        <v>45179.68</v>
      </c>
      <c r="K34" s="2">
        <v>3922</v>
      </c>
      <c r="L34" s="2">
        <v>13159.599999999999</v>
      </c>
      <c r="M34" s="2">
        <v>2854</v>
      </c>
      <c r="N34" s="2">
        <v>5426.4200000000019</v>
      </c>
      <c r="O34" s="2">
        <v>10669.999999999996</v>
      </c>
      <c r="P34" s="2">
        <v>7851.1600000000035</v>
      </c>
      <c r="Q34" s="2">
        <v>960.5</v>
      </c>
      <c r="R34" s="2">
        <v>0</v>
      </c>
      <c r="S34" s="2">
        <v>336</v>
      </c>
      <c r="T34" s="2">
        <v>0</v>
      </c>
      <c r="U34" s="2"/>
      <c r="V34" s="2"/>
      <c r="X34" s="2"/>
      <c r="Y34" s="2"/>
      <c r="Z34" s="2"/>
    </row>
    <row r="35" spans="1:26" x14ac:dyDescent="0.25">
      <c r="A35"/>
      <c r="B35" t="s">
        <v>82</v>
      </c>
      <c r="C35" s="8">
        <v>33584.43</v>
      </c>
      <c r="D35" s="8">
        <v>40201.64</v>
      </c>
      <c r="E35" s="8">
        <v>6617.2099999999991</v>
      </c>
      <c r="F35" s="9">
        <v>0.19703207706666448</v>
      </c>
      <c r="I35" s="1" t="s">
        <v>82</v>
      </c>
      <c r="J35" s="2">
        <v>40201.64</v>
      </c>
      <c r="K35" s="2">
        <v>910</v>
      </c>
      <c r="L35" s="2">
        <v>5921.42</v>
      </c>
      <c r="M35" s="2">
        <v>3319.3999999999996</v>
      </c>
      <c r="N35" s="2">
        <v>5684.0599999999995</v>
      </c>
      <c r="O35" s="2">
        <v>4168.24</v>
      </c>
      <c r="P35" s="2">
        <v>3909.760000000002</v>
      </c>
      <c r="Q35" s="2">
        <v>2585.8499999999985</v>
      </c>
      <c r="R35" s="2">
        <v>3582.7400000000016</v>
      </c>
      <c r="S35" s="2">
        <v>3737.5599999999977</v>
      </c>
      <c r="T35" s="2">
        <v>6382.6100000000006</v>
      </c>
      <c r="U35" s="2"/>
      <c r="V35" s="2"/>
      <c r="X35" s="2"/>
      <c r="Y35" s="2"/>
      <c r="Z35" s="2"/>
    </row>
    <row r="36" spans="1:26" x14ac:dyDescent="0.25">
      <c r="A36"/>
      <c r="B36" t="s">
        <v>69</v>
      </c>
      <c r="C36" s="8">
        <v>35871.620000000003</v>
      </c>
      <c r="D36" s="8">
        <v>38299.379999999997</v>
      </c>
      <c r="E36" s="8">
        <v>2427.7599999999948</v>
      </c>
      <c r="F36" s="9">
        <v>6.7679129071951394E-2</v>
      </c>
      <c r="I36" s="1" t="s">
        <v>69</v>
      </c>
      <c r="J36" s="2">
        <v>38299.379999999997</v>
      </c>
      <c r="K36" s="2">
        <v>3049.26</v>
      </c>
      <c r="L36" s="2">
        <v>3258.2199999999993</v>
      </c>
      <c r="M36" s="2">
        <v>5899.2200000000012</v>
      </c>
      <c r="N36" s="2">
        <v>4137.0599999999995</v>
      </c>
      <c r="O36" s="2">
        <v>3532.24</v>
      </c>
      <c r="P36" s="2">
        <v>3845.1399999999994</v>
      </c>
      <c r="Q36" s="2">
        <v>3803.760000000002</v>
      </c>
      <c r="R36" s="2">
        <v>849.16999999999825</v>
      </c>
      <c r="S36" s="2">
        <v>4157.6899999999987</v>
      </c>
      <c r="T36" s="2">
        <v>5767.619999999999</v>
      </c>
      <c r="U36" s="2"/>
      <c r="V36" s="2"/>
      <c r="X36" s="2"/>
      <c r="Y36" s="2"/>
      <c r="Z36" s="2"/>
    </row>
    <row r="37" spans="1:26" x14ac:dyDescent="0.25">
      <c r="A37"/>
      <c r="B37" t="s">
        <v>40</v>
      </c>
      <c r="C37" s="8">
        <v>16644.04</v>
      </c>
      <c r="D37" s="8">
        <v>29461.05</v>
      </c>
      <c r="E37" s="8">
        <v>12817.009999999998</v>
      </c>
      <c r="F37" s="9">
        <v>0.77006604165815506</v>
      </c>
      <c r="I37" s="1" t="s">
        <v>40</v>
      </c>
      <c r="J37" s="2">
        <v>29461.05</v>
      </c>
      <c r="N37" s="2">
        <v>9532.36</v>
      </c>
      <c r="O37" s="2">
        <v>1579.6399999999994</v>
      </c>
      <c r="P37" s="2">
        <v>4714</v>
      </c>
      <c r="Q37" s="2">
        <v>3147.0099999999984</v>
      </c>
      <c r="R37" s="2">
        <v>0</v>
      </c>
      <c r="S37" s="2">
        <v>9869.7400000000016</v>
      </c>
      <c r="T37" s="2">
        <v>618.29999999999927</v>
      </c>
      <c r="U37" s="2"/>
      <c r="V37" s="2"/>
      <c r="X37" s="2"/>
      <c r="Y37" s="2"/>
      <c r="Z37" s="2"/>
    </row>
    <row r="38" spans="1:26" x14ac:dyDescent="0.25">
      <c r="A38"/>
      <c r="B38" t="s">
        <v>86</v>
      </c>
      <c r="C38" s="8">
        <v>10441.670000000002</v>
      </c>
      <c r="D38" s="8">
        <v>29070.749999999993</v>
      </c>
      <c r="E38" s="8">
        <v>18629.079999999991</v>
      </c>
      <c r="F38" s="9">
        <v>1.7841092468924979</v>
      </c>
      <c r="I38" s="1" t="s">
        <v>86</v>
      </c>
      <c r="J38" s="2">
        <v>29070.749999999993</v>
      </c>
      <c r="K38" s="2">
        <v>12128.16</v>
      </c>
      <c r="L38" s="2">
        <v>972.76000000000022</v>
      </c>
      <c r="M38" s="2">
        <v>-5075.0500000000011</v>
      </c>
      <c r="N38" s="2">
        <v>14697.349999999999</v>
      </c>
      <c r="O38" s="2">
        <v>353.81000000000131</v>
      </c>
      <c r="P38" s="2">
        <v>2159.0699999999997</v>
      </c>
      <c r="Q38" s="2">
        <v>1472.9800000000032</v>
      </c>
      <c r="R38" s="2">
        <v>0</v>
      </c>
      <c r="S38" s="2">
        <v>2469.5</v>
      </c>
      <c r="T38" s="2">
        <v>-107.83000000000902</v>
      </c>
      <c r="U38" s="2"/>
      <c r="V38" s="2"/>
      <c r="X38" s="2"/>
      <c r="Y38" s="2"/>
      <c r="Z38" s="2"/>
    </row>
    <row r="39" spans="1:26" x14ac:dyDescent="0.25">
      <c r="A39"/>
      <c r="B39" t="s">
        <v>20</v>
      </c>
      <c r="C39" s="8">
        <v>14715.26</v>
      </c>
      <c r="D39" s="8">
        <v>26416.18</v>
      </c>
      <c r="E39" s="8">
        <v>11700.92</v>
      </c>
      <c r="F39" s="9">
        <v>0.79515550523742018</v>
      </c>
      <c r="I39" s="1" t="s">
        <v>20</v>
      </c>
      <c r="J39" s="2">
        <v>26416.18</v>
      </c>
      <c r="L39" s="2">
        <v>6865.32</v>
      </c>
      <c r="M39" s="2">
        <v>2612.0200000000004</v>
      </c>
      <c r="N39" s="2">
        <v>4612.119999999999</v>
      </c>
      <c r="O39" s="2">
        <v>3012.1000000000022</v>
      </c>
      <c r="P39" s="2">
        <v>1398.119999999999</v>
      </c>
      <c r="Q39" s="2">
        <v>4231.4000000000015</v>
      </c>
      <c r="R39" s="2">
        <v>0</v>
      </c>
      <c r="S39" s="2">
        <v>1299.8999999999978</v>
      </c>
      <c r="T39" s="2">
        <v>2385.2000000000007</v>
      </c>
      <c r="U39" s="2"/>
      <c r="V39" s="2"/>
      <c r="X39" s="2"/>
      <c r="Y39" s="2"/>
      <c r="Z39" s="2"/>
    </row>
    <row r="40" spans="1:26" x14ac:dyDescent="0.25">
      <c r="A40"/>
      <c r="B40" t="s">
        <v>95</v>
      </c>
      <c r="C40" s="8">
        <v>24711.049999999996</v>
      </c>
      <c r="D40" s="8">
        <v>25580.309999999998</v>
      </c>
      <c r="E40" s="8">
        <v>869.26000000000204</v>
      </c>
      <c r="F40" s="9">
        <v>3.5176975482628325E-2</v>
      </c>
      <c r="I40" s="1" t="s">
        <v>95</v>
      </c>
      <c r="J40" s="2">
        <v>25580.309999999998</v>
      </c>
      <c r="K40" s="2">
        <v>613.9799999999999</v>
      </c>
      <c r="L40" s="2">
        <v>6544.53</v>
      </c>
      <c r="M40" s="2">
        <v>2450.2700000000013</v>
      </c>
      <c r="N40" s="2">
        <v>3356.3999999999996</v>
      </c>
      <c r="O40" s="2">
        <v>2899.909999999998</v>
      </c>
      <c r="P40" s="2">
        <v>3151.7400000000034</v>
      </c>
      <c r="Q40" s="2">
        <v>1812.3499999999985</v>
      </c>
      <c r="R40" s="2">
        <v>834.61000000000058</v>
      </c>
      <c r="S40" s="2">
        <v>0</v>
      </c>
      <c r="T40" s="2">
        <v>3916.5199999999968</v>
      </c>
      <c r="U40" s="2"/>
      <c r="V40" s="2"/>
      <c r="X40" s="2"/>
      <c r="Y40" s="2"/>
      <c r="Z40" s="2"/>
    </row>
    <row r="41" spans="1:26" x14ac:dyDescent="0.25">
      <c r="A41"/>
      <c r="B41" t="s">
        <v>39</v>
      </c>
      <c r="C41" s="8">
        <v>22816.41</v>
      </c>
      <c r="D41" s="8">
        <v>24566.33</v>
      </c>
      <c r="E41" s="8">
        <v>1749.9200000000019</v>
      </c>
      <c r="F41" s="9">
        <v>7.6695676488983233E-2</v>
      </c>
      <c r="I41" s="1" t="s">
        <v>39</v>
      </c>
      <c r="J41" s="2">
        <v>24566.33</v>
      </c>
      <c r="K41" s="2">
        <v>1413.19</v>
      </c>
      <c r="L41" s="2">
        <v>3347.85</v>
      </c>
      <c r="M41" s="2">
        <v>4831.8100000000004</v>
      </c>
      <c r="N41" s="2">
        <v>0</v>
      </c>
      <c r="O41" s="2">
        <v>7091.5200000000023</v>
      </c>
      <c r="P41" s="2">
        <v>447.84999999999854</v>
      </c>
      <c r="Q41" s="2">
        <v>4425.5399999999972</v>
      </c>
      <c r="R41" s="2">
        <v>0</v>
      </c>
      <c r="S41" s="2">
        <v>3008.5700000000033</v>
      </c>
      <c r="T41" s="2">
        <v>0</v>
      </c>
      <c r="U41" s="2"/>
      <c r="V41" s="2"/>
      <c r="X41" s="2"/>
      <c r="Y41" s="2"/>
      <c r="Z41" s="2"/>
    </row>
    <row r="42" spans="1:26" x14ac:dyDescent="0.25">
      <c r="A42"/>
      <c r="B42" t="s">
        <v>45</v>
      </c>
      <c r="C42" s="8">
        <v>29398.68</v>
      </c>
      <c r="D42" s="8">
        <v>23470.39</v>
      </c>
      <c r="E42" s="8">
        <v>-5928.2900000000009</v>
      </c>
      <c r="F42" s="9">
        <v>-0.20165157075079565</v>
      </c>
      <c r="I42" s="1" t="s">
        <v>45</v>
      </c>
      <c r="J42" s="2">
        <v>23470.39</v>
      </c>
      <c r="K42" s="2">
        <v>1726.97</v>
      </c>
      <c r="L42" s="2">
        <v>1870.99</v>
      </c>
      <c r="M42" s="2">
        <v>4366.0199999999995</v>
      </c>
      <c r="N42" s="2">
        <v>578.20000000000073</v>
      </c>
      <c r="O42" s="2">
        <v>2641.74</v>
      </c>
      <c r="P42" s="2">
        <v>2141.8199999999997</v>
      </c>
      <c r="Q42" s="2">
        <v>2476.2800000000007</v>
      </c>
      <c r="R42" s="2">
        <v>950.06000000000131</v>
      </c>
      <c r="S42" s="2">
        <v>3268.75</v>
      </c>
      <c r="T42" s="2">
        <v>3449.5599999999977</v>
      </c>
      <c r="U42" s="2"/>
      <c r="V42" s="2"/>
      <c r="X42" s="2"/>
      <c r="Y42" s="2"/>
      <c r="Z42" s="2"/>
    </row>
    <row r="43" spans="1:26" x14ac:dyDescent="0.25">
      <c r="A43"/>
      <c r="B43" t="s">
        <v>34</v>
      </c>
      <c r="C43" s="8">
        <v>15937.29</v>
      </c>
      <c r="D43" s="8">
        <v>21762.639999999999</v>
      </c>
      <c r="E43" s="8">
        <v>5825.3499999999985</v>
      </c>
      <c r="F43" s="9">
        <v>0.36551697308639031</v>
      </c>
      <c r="I43" s="1" t="s">
        <v>34</v>
      </c>
      <c r="J43" s="2">
        <v>21762.639999999999</v>
      </c>
      <c r="L43" s="2">
        <v>4383</v>
      </c>
      <c r="M43" s="2">
        <v>2645.79</v>
      </c>
      <c r="N43" s="2">
        <v>0</v>
      </c>
      <c r="O43" s="2">
        <v>0</v>
      </c>
      <c r="P43" s="2">
        <v>5489.21</v>
      </c>
      <c r="Q43" s="2">
        <v>3927</v>
      </c>
      <c r="R43" s="2">
        <v>1245.9900000000016</v>
      </c>
      <c r="S43" s="2">
        <v>2556.6999999999971</v>
      </c>
      <c r="T43" s="2">
        <v>1514.9500000000007</v>
      </c>
      <c r="U43" s="2"/>
      <c r="V43" s="2"/>
      <c r="X43" s="2"/>
      <c r="Y43" s="2"/>
      <c r="Z43" s="2"/>
    </row>
    <row r="44" spans="1:26" x14ac:dyDescent="0.25">
      <c r="A44"/>
      <c r="B44" t="s">
        <v>22</v>
      </c>
      <c r="C44" s="8">
        <v>20659.93</v>
      </c>
      <c r="D44" s="8">
        <v>21661.599999999999</v>
      </c>
      <c r="E44" s="8">
        <v>1001.6699999999983</v>
      </c>
      <c r="F44" s="9">
        <v>4.8483707350412075E-2</v>
      </c>
      <c r="I44" s="1" t="s">
        <v>22</v>
      </c>
      <c r="J44" s="2">
        <v>21661.599999999999</v>
      </c>
      <c r="K44" s="2">
        <v>56.1</v>
      </c>
      <c r="L44" s="2">
        <v>5645.07</v>
      </c>
      <c r="M44" s="2">
        <v>1733.7799999999997</v>
      </c>
      <c r="N44" s="2">
        <v>3109.8920000000007</v>
      </c>
      <c r="O44" s="2">
        <v>0</v>
      </c>
      <c r="P44" s="2">
        <v>4495.6880000000001</v>
      </c>
      <c r="Q44" s="2">
        <v>621.1880000000001</v>
      </c>
      <c r="R44" s="2">
        <v>1039.851999999999</v>
      </c>
      <c r="S44" s="2">
        <v>2348.66</v>
      </c>
      <c r="T44" s="2">
        <v>2611.369999999999</v>
      </c>
      <c r="U44" s="2"/>
      <c r="V44" s="2"/>
      <c r="X44" s="2"/>
      <c r="Y44" s="2"/>
      <c r="Z44" s="2"/>
    </row>
    <row r="45" spans="1:26" x14ac:dyDescent="0.25">
      <c r="A45"/>
      <c r="B45" t="s">
        <v>91</v>
      </c>
      <c r="C45" s="8">
        <v>28288.87</v>
      </c>
      <c r="D45" s="8">
        <v>21638.74</v>
      </c>
      <c r="E45" s="8">
        <v>-6650.1299999999974</v>
      </c>
      <c r="F45" s="9">
        <v>-0.23507937927531208</v>
      </c>
      <c r="I45" s="1" t="s">
        <v>91</v>
      </c>
      <c r="J45" s="2">
        <v>21638.74</v>
      </c>
      <c r="K45" s="2">
        <v>3912.57</v>
      </c>
      <c r="L45" s="2">
        <v>1573.3200000000002</v>
      </c>
      <c r="M45" s="2">
        <v>2430.62</v>
      </c>
      <c r="N45" s="2">
        <v>1388.6000000000004</v>
      </c>
      <c r="O45" s="2">
        <v>1833.33</v>
      </c>
      <c r="P45" s="2">
        <v>2984.0599999999995</v>
      </c>
      <c r="Q45" s="2">
        <v>2128.2600000000002</v>
      </c>
      <c r="R45" s="2">
        <v>1012.4999999999982</v>
      </c>
      <c r="S45" s="2">
        <v>2873.6900000000023</v>
      </c>
      <c r="T45" s="2">
        <v>1501.7900000000009</v>
      </c>
      <c r="U45" s="2"/>
      <c r="V45" s="2"/>
      <c r="X45" s="2"/>
      <c r="Y45" s="2"/>
      <c r="Z45" s="2"/>
    </row>
    <row r="46" spans="1:26" x14ac:dyDescent="0.25">
      <c r="A46"/>
      <c r="B46" t="s">
        <v>32</v>
      </c>
      <c r="C46" s="8">
        <v>8204.26</v>
      </c>
      <c r="D46" s="8">
        <v>19363.73</v>
      </c>
      <c r="E46" s="8">
        <v>11159.47</v>
      </c>
      <c r="F46" s="9">
        <v>1.3602043328709716</v>
      </c>
      <c r="I46" s="1" t="s">
        <v>32</v>
      </c>
      <c r="J46" s="2">
        <v>19363.73</v>
      </c>
      <c r="L46" s="2">
        <v>11192.07</v>
      </c>
      <c r="M46" s="2">
        <v>1170.6499999999996</v>
      </c>
      <c r="N46" s="2">
        <v>220.57999999999993</v>
      </c>
      <c r="O46" s="2">
        <v>846.89000000000124</v>
      </c>
      <c r="P46" s="2">
        <v>1579.619999999999</v>
      </c>
      <c r="Q46" s="2">
        <v>1034.6900000000005</v>
      </c>
      <c r="R46" s="2">
        <v>1763.880000000001</v>
      </c>
      <c r="S46" s="2">
        <v>451.18999999999869</v>
      </c>
      <c r="T46" s="2">
        <v>1104.1599999999999</v>
      </c>
      <c r="U46" s="2"/>
      <c r="V46" s="2"/>
      <c r="X46" s="2"/>
      <c r="Y46" s="2"/>
      <c r="Z46" s="2"/>
    </row>
    <row r="47" spans="1:26" x14ac:dyDescent="0.25">
      <c r="A47"/>
      <c r="B47" t="s">
        <v>23</v>
      </c>
      <c r="C47" s="8">
        <v>18253.62</v>
      </c>
      <c r="D47" s="8">
        <v>18123.019999999997</v>
      </c>
      <c r="E47" s="8">
        <v>-130.60000000000218</v>
      </c>
      <c r="F47" s="9">
        <v>-7.1547451957475472E-3</v>
      </c>
      <c r="I47" s="1" t="s">
        <v>23</v>
      </c>
      <c r="J47" s="2">
        <v>18123.019999999997</v>
      </c>
      <c r="L47" s="2">
        <v>3572.6000000000004</v>
      </c>
      <c r="M47" s="2">
        <v>1672.3999999999996</v>
      </c>
      <c r="N47" s="2">
        <v>1956.8999999999996</v>
      </c>
      <c r="O47" s="2">
        <v>2363.7800000000007</v>
      </c>
      <c r="P47" s="2">
        <v>3148.1399999999994</v>
      </c>
      <c r="Q47" s="2">
        <v>2420.369999999999</v>
      </c>
      <c r="R47" s="2">
        <v>749.78000000000247</v>
      </c>
      <c r="S47" s="2">
        <v>379.97999999999956</v>
      </c>
      <c r="T47" s="2">
        <v>1859.0699999999961</v>
      </c>
      <c r="U47" s="2"/>
      <c r="V47" s="2"/>
      <c r="X47" s="2"/>
      <c r="Y47" s="2"/>
      <c r="Z47" s="2"/>
    </row>
    <row r="48" spans="1:26" x14ac:dyDescent="0.25">
      <c r="A48"/>
      <c r="B48" t="s">
        <v>26</v>
      </c>
      <c r="C48" s="8">
        <v>25345.360000000001</v>
      </c>
      <c r="D48" s="8">
        <v>16372.95</v>
      </c>
      <c r="E48" s="8">
        <v>-8972.41</v>
      </c>
      <c r="F48" s="9">
        <v>-0.35400601924770447</v>
      </c>
      <c r="I48" s="1" t="s">
        <v>26</v>
      </c>
      <c r="J48" s="2">
        <v>16372.95</v>
      </c>
      <c r="K48" s="2">
        <v>1886.8400000000001</v>
      </c>
      <c r="L48" s="2">
        <v>1737.1999999999998</v>
      </c>
      <c r="M48" s="2">
        <v>2431.79</v>
      </c>
      <c r="N48" s="2">
        <v>1251.0699999999997</v>
      </c>
      <c r="O48" s="2">
        <v>2438.4500000000007</v>
      </c>
      <c r="P48" s="2">
        <v>1795.8100000000013</v>
      </c>
      <c r="Q48" s="2">
        <v>986.51000000000022</v>
      </c>
      <c r="R48" s="2">
        <v>664.94000000000051</v>
      </c>
      <c r="S48" s="2">
        <v>1560.2099999999973</v>
      </c>
      <c r="T48" s="2">
        <v>1620.130000000001</v>
      </c>
      <c r="U48" s="2"/>
      <c r="V48" s="2"/>
      <c r="X48" s="2"/>
      <c r="Y48" s="2"/>
      <c r="Z48" s="2"/>
    </row>
    <row r="49" spans="1:26" x14ac:dyDescent="0.25">
      <c r="A49"/>
      <c r="B49" t="s">
        <v>78</v>
      </c>
      <c r="C49" s="8">
        <v>5726.6</v>
      </c>
      <c r="D49" s="8">
        <v>16018.16</v>
      </c>
      <c r="E49" s="8">
        <v>10291.56</v>
      </c>
      <c r="F49" s="9">
        <v>1.7971501414451856</v>
      </c>
      <c r="I49" s="1" t="s">
        <v>78</v>
      </c>
      <c r="J49" s="2">
        <v>16018.16</v>
      </c>
      <c r="K49" s="2">
        <v>546.78</v>
      </c>
      <c r="L49" s="2">
        <v>655.56</v>
      </c>
      <c r="M49" s="2">
        <v>55.800000000000182</v>
      </c>
      <c r="N49" s="2">
        <v>1276.97</v>
      </c>
      <c r="O49" s="2">
        <v>1471.4099999999999</v>
      </c>
      <c r="P49" s="2">
        <v>9642.17</v>
      </c>
      <c r="Q49" s="2">
        <v>730.86999999999898</v>
      </c>
      <c r="R49" s="2">
        <v>1638.6000000000004</v>
      </c>
      <c r="S49" s="2">
        <v>1258.9799999999996</v>
      </c>
      <c r="T49" s="2">
        <v>-1258.9799999999996</v>
      </c>
      <c r="U49" s="2"/>
      <c r="V49" s="2"/>
      <c r="X49" s="2"/>
      <c r="Y49" s="2"/>
      <c r="Z49" s="2"/>
    </row>
    <row r="50" spans="1:26" x14ac:dyDescent="0.25">
      <c r="A50"/>
      <c r="B50" t="s">
        <v>50</v>
      </c>
      <c r="C50" s="8">
        <v>5918</v>
      </c>
      <c r="D50" s="8">
        <v>11119</v>
      </c>
      <c r="E50" s="8">
        <v>5201</v>
      </c>
      <c r="F50" s="9">
        <v>0.87884420412301445</v>
      </c>
      <c r="I50" s="1" t="s">
        <v>50</v>
      </c>
      <c r="J50" s="2">
        <v>11119</v>
      </c>
      <c r="L50" s="2">
        <v>1776</v>
      </c>
      <c r="M50" s="2">
        <v>247</v>
      </c>
      <c r="N50" s="2">
        <v>519</v>
      </c>
      <c r="O50" s="2">
        <v>3575</v>
      </c>
      <c r="P50" s="2">
        <v>208</v>
      </c>
      <c r="Q50" s="2">
        <v>2009</v>
      </c>
      <c r="R50" s="2">
        <v>160</v>
      </c>
      <c r="S50" s="2">
        <v>917</v>
      </c>
      <c r="T50" s="2">
        <v>1708</v>
      </c>
      <c r="U50" s="2"/>
      <c r="V50" s="2"/>
      <c r="X50" s="2"/>
      <c r="Y50" s="2"/>
      <c r="Z50" s="2"/>
    </row>
    <row r="51" spans="1:26" x14ac:dyDescent="0.25">
      <c r="A51"/>
      <c r="B51" t="s">
        <v>49</v>
      </c>
      <c r="C51" s="8">
        <v>4465</v>
      </c>
      <c r="D51" s="8">
        <v>10630</v>
      </c>
      <c r="E51" s="8">
        <v>6165</v>
      </c>
      <c r="F51" s="9">
        <v>1.3807390817469205</v>
      </c>
      <c r="I51" s="1" t="s">
        <v>49</v>
      </c>
      <c r="J51" s="2">
        <v>10630</v>
      </c>
      <c r="K51" s="2">
        <v>0</v>
      </c>
      <c r="L51" s="2">
        <v>3016.8</v>
      </c>
      <c r="M51" s="2">
        <v>0</v>
      </c>
      <c r="N51" s="2">
        <v>0</v>
      </c>
      <c r="O51" s="2">
        <v>620.19999999999982</v>
      </c>
      <c r="P51" s="2">
        <v>2388.1400000000003</v>
      </c>
      <c r="Q51" s="2">
        <v>698.39999999999964</v>
      </c>
      <c r="R51" s="2">
        <v>512.46</v>
      </c>
      <c r="S51" s="2">
        <v>1205.3400000000001</v>
      </c>
      <c r="T51" s="2">
        <v>2188.66</v>
      </c>
      <c r="U51" s="2"/>
      <c r="V51" s="2"/>
      <c r="X51" s="2"/>
      <c r="Y51" s="2"/>
      <c r="Z51" s="2"/>
    </row>
    <row r="52" spans="1:26" x14ac:dyDescent="0.25">
      <c r="A52"/>
      <c r="B52" t="s">
        <v>99</v>
      </c>
      <c r="C52" s="8">
        <v>11888.41</v>
      </c>
      <c r="D52" s="8">
        <v>8028.67</v>
      </c>
      <c r="E52" s="8">
        <v>-3859.74</v>
      </c>
      <c r="F52" s="9">
        <v>-0.32466410562892767</v>
      </c>
      <c r="I52" s="1" t="s">
        <v>99</v>
      </c>
      <c r="J52" s="2">
        <v>8028.67</v>
      </c>
      <c r="K52" s="2">
        <v>4330.0600000000004</v>
      </c>
      <c r="L52" s="2">
        <v>0</v>
      </c>
      <c r="M52" s="2">
        <v>1509.9399999999996</v>
      </c>
      <c r="N52" s="2">
        <v>334.25</v>
      </c>
      <c r="O52" s="2">
        <v>0</v>
      </c>
      <c r="P52" s="2">
        <v>420</v>
      </c>
      <c r="Q52" s="2">
        <v>166.53999999999996</v>
      </c>
      <c r="R52" s="2">
        <v>0</v>
      </c>
      <c r="S52" s="2">
        <v>318.03999999999996</v>
      </c>
      <c r="T52" s="2">
        <v>949.84000000000015</v>
      </c>
      <c r="U52" s="2"/>
      <c r="V52" s="2"/>
      <c r="X52" s="2"/>
      <c r="Y52" s="2"/>
      <c r="Z52" s="2"/>
    </row>
    <row r="53" spans="1:26" x14ac:dyDescent="0.25">
      <c r="A53"/>
      <c r="B53" t="s">
        <v>90</v>
      </c>
      <c r="C53" s="8">
        <v>2236</v>
      </c>
      <c r="D53" s="8">
        <v>6823</v>
      </c>
      <c r="E53" s="8">
        <v>4587</v>
      </c>
      <c r="F53" s="9">
        <v>2.0514311270125223</v>
      </c>
      <c r="I53" s="1" t="s">
        <v>90</v>
      </c>
      <c r="J53" s="2">
        <v>6823</v>
      </c>
      <c r="L53" s="2">
        <v>3246</v>
      </c>
      <c r="M53" s="2">
        <v>1082</v>
      </c>
      <c r="N53" s="2">
        <v>0</v>
      </c>
      <c r="O53" s="2">
        <v>998</v>
      </c>
      <c r="P53" s="2">
        <v>0</v>
      </c>
      <c r="Q53" s="2">
        <v>0</v>
      </c>
      <c r="R53" s="2">
        <v>1497</v>
      </c>
      <c r="S53" s="2">
        <v>0</v>
      </c>
      <c r="T53" s="2">
        <v>0</v>
      </c>
      <c r="U53" s="2"/>
      <c r="V53" s="2"/>
      <c r="X53" s="2"/>
      <c r="Y53" s="2"/>
      <c r="Z53" s="2"/>
    </row>
    <row r="54" spans="1:26" x14ac:dyDescent="0.25">
      <c r="A54"/>
      <c r="B54" t="s">
        <v>36</v>
      </c>
      <c r="C54" s="8">
        <v>6638.73</v>
      </c>
      <c r="D54" s="8">
        <v>6257.7</v>
      </c>
      <c r="E54" s="8">
        <v>-381.02999999999975</v>
      </c>
      <c r="F54" s="9">
        <v>-5.739501380535128E-2</v>
      </c>
      <c r="I54" s="1" t="s">
        <v>36</v>
      </c>
      <c r="J54" s="2">
        <v>6257.7</v>
      </c>
      <c r="K54" s="2">
        <v>323.10000000000002</v>
      </c>
      <c r="L54" s="2">
        <v>968.08</v>
      </c>
      <c r="M54" s="2">
        <v>873.1099999999999</v>
      </c>
      <c r="N54" s="2">
        <v>1086.1199999999999</v>
      </c>
      <c r="O54" s="2">
        <v>431.71000000000004</v>
      </c>
      <c r="P54" s="2">
        <v>408.53999999999996</v>
      </c>
      <c r="Q54" s="2">
        <v>967.43000000000029</v>
      </c>
      <c r="R54" s="2">
        <v>0</v>
      </c>
      <c r="S54" s="2">
        <v>815.01000000000022</v>
      </c>
      <c r="T54" s="2">
        <v>384.59999999999945</v>
      </c>
      <c r="U54" s="2"/>
      <c r="V54" s="2"/>
      <c r="X54" s="2"/>
      <c r="Y54" s="2"/>
      <c r="Z54" s="2"/>
    </row>
    <row r="55" spans="1:26" x14ac:dyDescent="0.25">
      <c r="A55"/>
      <c r="B55" t="s">
        <v>76</v>
      </c>
      <c r="C55" s="8">
        <v>6307.94</v>
      </c>
      <c r="D55" s="8">
        <v>5712.97</v>
      </c>
      <c r="E55" s="8">
        <v>-594.96999999999935</v>
      </c>
      <c r="F55" s="9">
        <v>-9.4320808378012377E-2</v>
      </c>
      <c r="I55" s="1" t="s">
        <v>76</v>
      </c>
      <c r="J55" s="2">
        <v>5712.97</v>
      </c>
      <c r="K55" s="2">
        <v>737.8</v>
      </c>
      <c r="L55" s="2">
        <v>423.33000000000015</v>
      </c>
      <c r="M55" s="2">
        <v>1014.1599999999999</v>
      </c>
      <c r="N55" s="2">
        <v>43.980000000000018</v>
      </c>
      <c r="O55" s="2">
        <v>0</v>
      </c>
      <c r="P55" s="2">
        <v>1137.5900000000001</v>
      </c>
      <c r="Q55" s="2">
        <v>416.75</v>
      </c>
      <c r="R55" s="2">
        <v>452.63999999999987</v>
      </c>
      <c r="S55" s="2">
        <v>1014.1999999999998</v>
      </c>
      <c r="T55" s="2">
        <v>472.52000000000044</v>
      </c>
      <c r="U55" s="2"/>
      <c r="V55" s="2"/>
      <c r="X55" s="2"/>
      <c r="Y55" s="2"/>
      <c r="Z55" s="2"/>
    </row>
    <row r="56" spans="1:26" x14ac:dyDescent="0.25">
      <c r="A56"/>
      <c r="B56" t="s">
        <v>24</v>
      </c>
      <c r="C56" s="8">
        <v>4027.6499999999996</v>
      </c>
      <c r="D56" s="8">
        <v>5436.3099999999995</v>
      </c>
      <c r="E56" s="8">
        <v>1408.6599999999999</v>
      </c>
      <c r="F56" s="9">
        <v>0.34974737129591693</v>
      </c>
      <c r="I56" s="1" t="s">
        <v>24</v>
      </c>
      <c r="J56" s="2">
        <v>5436.3099999999995</v>
      </c>
      <c r="K56" s="2">
        <v>51.98</v>
      </c>
      <c r="L56" s="2">
        <v>932.78</v>
      </c>
      <c r="M56" s="2">
        <v>180.05999999999995</v>
      </c>
      <c r="N56" s="2">
        <v>2038.6000000000001</v>
      </c>
      <c r="O56" s="2">
        <v>1052.4799999999996</v>
      </c>
      <c r="P56" s="2">
        <v>137.88000000000011</v>
      </c>
      <c r="Q56" s="2">
        <v>693.36999999999989</v>
      </c>
      <c r="R56" s="2">
        <v>0</v>
      </c>
      <c r="S56" s="2">
        <v>224.72000000000025</v>
      </c>
      <c r="T56" s="2">
        <v>124.4399999999996</v>
      </c>
      <c r="U56" s="2"/>
      <c r="V56" s="2"/>
      <c r="X56" s="2"/>
      <c r="Y56" s="2"/>
      <c r="Z56" s="2"/>
    </row>
    <row r="57" spans="1:26" x14ac:dyDescent="0.25">
      <c r="A57"/>
      <c r="B57" t="s">
        <v>18</v>
      </c>
      <c r="C57" s="8">
        <v>1926.91</v>
      </c>
      <c r="D57" s="8">
        <v>5224.76</v>
      </c>
      <c r="E57" s="8">
        <v>3297.8500000000004</v>
      </c>
      <c r="F57" s="9">
        <v>1.7114706966075217</v>
      </c>
      <c r="I57" s="1" t="s">
        <v>18</v>
      </c>
      <c r="J57" s="2">
        <v>5224.76</v>
      </c>
      <c r="K57" s="2">
        <v>4510.53</v>
      </c>
      <c r="L57" s="2">
        <v>0</v>
      </c>
      <c r="M57" s="2">
        <v>714.23000000000047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/>
      <c r="V57" s="2"/>
      <c r="X57" s="2"/>
      <c r="Y57" s="2"/>
      <c r="Z57" s="2"/>
    </row>
    <row r="58" spans="1:26" x14ac:dyDescent="0.25">
      <c r="A58"/>
      <c r="B58" t="s">
        <v>87</v>
      </c>
      <c r="C58" s="8">
        <v>3690.32</v>
      </c>
      <c r="D58" s="8">
        <v>5025.9399999999996</v>
      </c>
      <c r="E58" s="8">
        <v>1335.6199999999994</v>
      </c>
      <c r="F58" s="9">
        <v>0.36192525309458246</v>
      </c>
      <c r="I58" s="1" t="s">
        <v>87</v>
      </c>
      <c r="J58" s="2">
        <v>5025.9399999999996</v>
      </c>
      <c r="K58" s="2">
        <v>347.34</v>
      </c>
      <c r="L58" s="2">
        <v>405.34</v>
      </c>
      <c r="M58" s="2">
        <v>651.06000000000006</v>
      </c>
      <c r="N58" s="2">
        <v>0</v>
      </c>
      <c r="O58" s="2">
        <v>275.83999999999992</v>
      </c>
      <c r="P58" s="2">
        <v>765.72000000000025</v>
      </c>
      <c r="Q58" s="2">
        <v>264.96000000000004</v>
      </c>
      <c r="R58" s="2">
        <v>0</v>
      </c>
      <c r="S58" s="2">
        <v>2315.6799999999994</v>
      </c>
      <c r="T58" s="2">
        <v>0</v>
      </c>
      <c r="U58" s="2"/>
      <c r="V58" s="2"/>
      <c r="X58" s="2"/>
      <c r="Y58" s="2"/>
      <c r="Z58" s="2"/>
    </row>
    <row r="59" spans="1:26" x14ac:dyDescent="0.25">
      <c r="A59"/>
      <c r="B59" t="s">
        <v>16</v>
      </c>
      <c r="C59" s="8">
        <v>7664.4347826086951</v>
      </c>
      <c r="D59" s="8">
        <v>4876.75</v>
      </c>
      <c r="E59" s="8">
        <v>-2787.6847826086951</v>
      </c>
      <c r="F59" s="9">
        <v>-0.3637169421722013</v>
      </c>
      <c r="I59" s="1" t="s">
        <v>16</v>
      </c>
      <c r="J59" s="2">
        <v>4876.75</v>
      </c>
      <c r="L59" s="2">
        <v>0</v>
      </c>
      <c r="M59" s="2">
        <v>1516.22</v>
      </c>
      <c r="N59" s="2">
        <v>0</v>
      </c>
      <c r="O59" s="2">
        <v>252.23000000000002</v>
      </c>
      <c r="P59" s="2">
        <v>802.74999999999977</v>
      </c>
      <c r="Q59" s="2">
        <v>1495.79</v>
      </c>
      <c r="R59" s="2">
        <v>380.94999999999982</v>
      </c>
      <c r="S59" s="2">
        <v>0</v>
      </c>
      <c r="T59" s="2">
        <v>428.8100000000004</v>
      </c>
      <c r="U59" s="2"/>
      <c r="V59" s="2"/>
      <c r="X59" s="2"/>
      <c r="Y59" s="2"/>
      <c r="Z59" s="2"/>
    </row>
    <row r="60" spans="1:26" x14ac:dyDescent="0.25">
      <c r="A60"/>
      <c r="B60" t="s">
        <v>37</v>
      </c>
      <c r="C60" s="8">
        <v>4833.67</v>
      </c>
      <c r="D60" s="8">
        <v>4716.3100000000004</v>
      </c>
      <c r="E60" s="8">
        <v>-117.35999999999967</v>
      </c>
      <c r="F60" s="9">
        <v>-2.4279688104483665E-2</v>
      </c>
      <c r="I60" s="1" t="s">
        <v>37</v>
      </c>
      <c r="J60" s="2">
        <v>4716.3100000000004</v>
      </c>
      <c r="K60" s="2">
        <v>0</v>
      </c>
      <c r="L60" s="2">
        <v>803.61</v>
      </c>
      <c r="M60" s="2">
        <v>816.6</v>
      </c>
      <c r="N60" s="2">
        <v>0</v>
      </c>
      <c r="O60" s="2">
        <v>1167.08</v>
      </c>
      <c r="P60" s="2">
        <v>506.80000000000018</v>
      </c>
      <c r="Q60" s="2">
        <v>921.11999999999989</v>
      </c>
      <c r="R60" s="2">
        <v>0</v>
      </c>
      <c r="S60" s="2">
        <v>0</v>
      </c>
      <c r="T60" s="2">
        <v>501.10000000000036</v>
      </c>
      <c r="U60" s="2"/>
      <c r="V60" s="2"/>
      <c r="X60" s="2"/>
      <c r="Y60" s="2"/>
      <c r="Z60" s="2"/>
    </row>
    <row r="61" spans="1:26" x14ac:dyDescent="0.25">
      <c r="A61"/>
      <c r="B61" t="s">
        <v>79</v>
      </c>
      <c r="C61" s="8">
        <v>4123</v>
      </c>
      <c r="D61" s="8">
        <v>4580</v>
      </c>
      <c r="E61" s="8">
        <v>457</v>
      </c>
      <c r="F61" s="9">
        <v>0.11084162017948107</v>
      </c>
      <c r="I61" s="1" t="s">
        <v>79</v>
      </c>
      <c r="J61" s="2">
        <v>4580</v>
      </c>
      <c r="K61" s="2">
        <v>315</v>
      </c>
      <c r="L61" s="2">
        <v>448</v>
      </c>
      <c r="M61" s="2">
        <v>1330</v>
      </c>
      <c r="N61" s="2">
        <v>524</v>
      </c>
      <c r="O61" s="2">
        <v>413</v>
      </c>
      <c r="P61" s="2">
        <v>409</v>
      </c>
      <c r="Q61" s="2">
        <v>523</v>
      </c>
      <c r="R61" s="2">
        <v>0</v>
      </c>
      <c r="S61" s="2">
        <v>184</v>
      </c>
      <c r="T61" s="2">
        <v>434</v>
      </c>
      <c r="U61" s="2"/>
      <c r="V61" s="2"/>
      <c r="X61" s="2"/>
      <c r="Y61" s="2"/>
      <c r="Z61" s="2"/>
    </row>
    <row r="62" spans="1:26" x14ac:dyDescent="0.25">
      <c r="A62"/>
      <c r="B62" t="s">
        <v>46</v>
      </c>
      <c r="C62" s="8">
        <v>19530</v>
      </c>
      <c r="D62" s="8">
        <v>4231</v>
      </c>
      <c r="E62" s="8">
        <v>-15299</v>
      </c>
      <c r="F62" s="9">
        <v>-0.78335893497183817</v>
      </c>
      <c r="I62" s="1" t="s">
        <v>46</v>
      </c>
      <c r="J62" s="2">
        <v>4231</v>
      </c>
      <c r="L62" s="2">
        <v>1061</v>
      </c>
      <c r="M62" s="2">
        <v>0</v>
      </c>
      <c r="N62" s="2">
        <v>622</v>
      </c>
      <c r="O62" s="2">
        <v>105</v>
      </c>
      <c r="P62" s="2">
        <v>0</v>
      </c>
      <c r="Q62" s="2">
        <v>228</v>
      </c>
      <c r="R62" s="2">
        <v>1209</v>
      </c>
      <c r="S62" s="2">
        <v>1006</v>
      </c>
      <c r="T62" s="2">
        <v>0</v>
      </c>
      <c r="U62" s="2"/>
      <c r="V62" s="2"/>
      <c r="X62" s="2"/>
      <c r="Y62" s="2"/>
      <c r="Z62" s="2"/>
    </row>
    <row r="63" spans="1:26" x14ac:dyDescent="0.25">
      <c r="A63"/>
      <c r="B63" t="s">
        <v>64</v>
      </c>
      <c r="C63" s="8">
        <v>2629.4</v>
      </c>
      <c r="D63" s="8">
        <v>1277.04</v>
      </c>
      <c r="E63" s="8">
        <v>-1352.3600000000001</v>
      </c>
      <c r="F63" s="9">
        <v>-0.51432265916178599</v>
      </c>
      <c r="I63" s="1" t="s">
        <v>64</v>
      </c>
      <c r="J63" s="2">
        <v>1277.04</v>
      </c>
      <c r="K63" s="2">
        <v>522.52</v>
      </c>
      <c r="L63" s="2">
        <v>0</v>
      </c>
      <c r="M63" s="2">
        <v>0</v>
      </c>
      <c r="N63" s="2">
        <v>0</v>
      </c>
      <c r="O63" s="2">
        <v>352.62</v>
      </c>
      <c r="P63" s="2">
        <v>0</v>
      </c>
      <c r="Q63" s="2">
        <v>0</v>
      </c>
      <c r="R63" s="2">
        <v>222.18999999999994</v>
      </c>
      <c r="S63" s="2">
        <v>0</v>
      </c>
      <c r="T63" s="2">
        <v>179.71000000000004</v>
      </c>
      <c r="U63" s="2"/>
      <c r="V63" s="2"/>
      <c r="X63" s="2"/>
      <c r="Y63" s="2"/>
      <c r="Z63" s="2"/>
    </row>
    <row r="64" spans="1:26" x14ac:dyDescent="0.25">
      <c r="A64"/>
      <c r="B64" t="s">
        <v>59</v>
      </c>
      <c r="C64" s="8">
        <v>14431</v>
      </c>
      <c r="D64" s="8">
        <v>1269</v>
      </c>
      <c r="E64" s="8">
        <v>-13162</v>
      </c>
      <c r="F64" s="9">
        <v>-0.91206430600789967</v>
      </c>
      <c r="I64" s="1" t="s">
        <v>59</v>
      </c>
      <c r="J64" s="2">
        <v>1269</v>
      </c>
      <c r="K64" s="2">
        <v>1269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/>
      <c r="V64" s="2"/>
      <c r="X64" s="2"/>
      <c r="Y64" s="2"/>
      <c r="Z64" s="2"/>
    </row>
    <row r="65" spans="1:26" x14ac:dyDescent="0.25">
      <c r="A65"/>
      <c r="B65" t="s">
        <v>35</v>
      </c>
      <c r="C65" s="8">
        <v>0</v>
      </c>
      <c r="D65" s="8">
        <v>1178</v>
      </c>
      <c r="E65" s="8">
        <v>1178</v>
      </c>
      <c r="F65" s="9" t="e">
        <v>#DIV/0!</v>
      </c>
      <c r="I65" s="1" t="s">
        <v>35</v>
      </c>
      <c r="J65" s="2">
        <v>1178</v>
      </c>
      <c r="K65" s="2">
        <v>1178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/>
      <c r="V65" s="2"/>
      <c r="X65" s="2"/>
      <c r="Y65" s="2"/>
      <c r="Z65" s="2"/>
    </row>
    <row r="66" spans="1:26" x14ac:dyDescent="0.25">
      <c r="A66"/>
      <c r="B66" t="s">
        <v>25</v>
      </c>
      <c r="C66" s="8">
        <v>1512</v>
      </c>
      <c r="D66" s="8">
        <v>636</v>
      </c>
      <c r="E66" s="8">
        <v>-876</v>
      </c>
      <c r="F66" s="9">
        <v>-0.57936507936507931</v>
      </c>
      <c r="I66" s="1" t="s">
        <v>25</v>
      </c>
      <c r="J66" s="2">
        <v>636</v>
      </c>
      <c r="L66" s="2">
        <v>0</v>
      </c>
      <c r="M66" s="2">
        <v>0</v>
      </c>
      <c r="N66" s="2">
        <v>132</v>
      </c>
      <c r="O66" s="2">
        <v>0</v>
      </c>
      <c r="P66" s="2">
        <v>54</v>
      </c>
      <c r="Q66" s="2">
        <v>450</v>
      </c>
      <c r="R66" s="2">
        <v>0</v>
      </c>
      <c r="S66" s="2">
        <v>0</v>
      </c>
      <c r="T66" s="2">
        <v>0</v>
      </c>
      <c r="U66" s="2"/>
      <c r="V66" s="2"/>
      <c r="X66" s="2"/>
      <c r="Y66" s="2"/>
      <c r="Z66" s="2"/>
    </row>
    <row r="67" spans="1:26" x14ac:dyDescent="0.25">
      <c r="A67"/>
      <c r="B67" t="s">
        <v>85</v>
      </c>
      <c r="C67" s="8">
        <v>2248.23</v>
      </c>
      <c r="D67" s="8">
        <v>444</v>
      </c>
      <c r="E67" s="8">
        <v>-1804.23</v>
      </c>
      <c r="F67" s="9">
        <v>-0.80251130889633182</v>
      </c>
      <c r="I67" s="1" t="s">
        <v>85</v>
      </c>
      <c r="J67" s="2">
        <v>444</v>
      </c>
      <c r="K67" s="2">
        <v>0</v>
      </c>
      <c r="L67" s="2">
        <v>0</v>
      </c>
      <c r="M67" s="2">
        <v>446.38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-2.3799999999999955</v>
      </c>
      <c r="U67" s="2"/>
      <c r="V67" s="2"/>
      <c r="X67" s="2"/>
      <c r="Y67" s="2"/>
      <c r="Z67" s="2"/>
    </row>
    <row r="68" spans="1:26" x14ac:dyDescent="0.25">
      <c r="A68"/>
      <c r="B68" t="s">
        <v>28</v>
      </c>
      <c r="C68" s="8">
        <v>0</v>
      </c>
      <c r="D68" s="8">
        <v>0</v>
      </c>
      <c r="E68" s="8">
        <v>0</v>
      </c>
      <c r="F68" s="9" t="e">
        <v>#DIV/0!</v>
      </c>
      <c r="I68" s="1" t="s">
        <v>44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/>
      <c r="V68" s="2"/>
      <c r="X68" s="2"/>
      <c r="Y68" s="2"/>
      <c r="Z68" s="2"/>
    </row>
    <row r="69" spans="1:26" x14ac:dyDescent="0.25">
      <c r="A69"/>
      <c r="B69" t="s">
        <v>65</v>
      </c>
      <c r="C69" s="8">
        <v>0</v>
      </c>
      <c r="D69" s="8">
        <v>0</v>
      </c>
      <c r="E69" s="8">
        <v>0</v>
      </c>
      <c r="F69" s="9" t="e">
        <v>#DIV/0!</v>
      </c>
      <c r="I69" s="1" t="s">
        <v>65</v>
      </c>
      <c r="J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/>
      <c r="V69" s="2"/>
      <c r="X69" s="2"/>
      <c r="Y69" s="2"/>
      <c r="Z69" s="2"/>
    </row>
    <row r="70" spans="1:26" x14ac:dyDescent="0.25">
      <c r="A70"/>
      <c r="B70" t="s">
        <v>83</v>
      </c>
      <c r="C70" s="8">
        <v>0</v>
      </c>
      <c r="D70" s="8">
        <v>0</v>
      </c>
      <c r="E70" s="8">
        <v>0</v>
      </c>
      <c r="F70" s="9" t="e">
        <v>#DIV/0!</v>
      </c>
      <c r="I70" s="1" t="s">
        <v>83</v>
      </c>
      <c r="J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/>
      <c r="V70" s="2"/>
      <c r="X70" s="2"/>
      <c r="Y70" s="2"/>
      <c r="Z70" s="2"/>
    </row>
    <row r="71" spans="1:26" x14ac:dyDescent="0.25">
      <c r="A71"/>
      <c r="B71" t="s">
        <v>115</v>
      </c>
      <c r="C71" s="8">
        <v>0</v>
      </c>
      <c r="D71" s="8">
        <v>0</v>
      </c>
      <c r="E71" s="8">
        <v>0</v>
      </c>
      <c r="F71" s="9" t="e">
        <v>#DIV/0!</v>
      </c>
      <c r="I71" s="1" t="s">
        <v>93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/>
      <c r="V71" s="2"/>
      <c r="X71" s="2"/>
      <c r="Y71" s="2"/>
      <c r="Z71" s="2"/>
    </row>
    <row r="72" spans="1:26" x14ac:dyDescent="0.25">
      <c r="A72"/>
      <c r="B72" t="s">
        <v>58</v>
      </c>
      <c r="C72" s="8">
        <v>0</v>
      </c>
      <c r="D72" s="8">
        <v>0</v>
      </c>
      <c r="E72" s="8">
        <v>0</v>
      </c>
      <c r="F72" s="9" t="e">
        <v>#DIV/0!</v>
      </c>
      <c r="I72" s="1" t="s">
        <v>58</v>
      </c>
      <c r="J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/>
      <c r="V72" s="2"/>
      <c r="X72" s="2"/>
      <c r="Y72" s="2"/>
      <c r="Z72" s="2"/>
    </row>
    <row r="73" spans="1:26" x14ac:dyDescent="0.25">
      <c r="A73"/>
      <c r="B73" t="s">
        <v>44</v>
      </c>
      <c r="C73" s="8">
        <v>0</v>
      </c>
      <c r="D73" s="8">
        <v>0</v>
      </c>
      <c r="E73" s="8">
        <v>0</v>
      </c>
      <c r="F73" s="9" t="e">
        <v>#DIV/0!</v>
      </c>
      <c r="I73" s="1" t="s">
        <v>62</v>
      </c>
      <c r="J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/>
      <c r="V73" s="2"/>
      <c r="X73" s="2"/>
      <c r="Y73" s="2"/>
      <c r="Z73" s="2"/>
    </row>
    <row r="74" spans="1:26" x14ac:dyDescent="0.25">
      <c r="A74"/>
      <c r="B74" t="s">
        <v>98</v>
      </c>
      <c r="C74" s="8">
        <v>0</v>
      </c>
      <c r="D74" s="8">
        <v>0</v>
      </c>
      <c r="E74" s="8">
        <v>0</v>
      </c>
      <c r="F74" s="9" t="e">
        <v>#DIV/0!</v>
      </c>
      <c r="I74" s="1" t="s">
        <v>96</v>
      </c>
      <c r="J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/>
      <c r="V74" s="2"/>
      <c r="X74" s="2"/>
      <c r="Y74" s="2"/>
      <c r="Z74" s="2"/>
    </row>
    <row r="75" spans="1:26" x14ac:dyDescent="0.25">
      <c r="A75"/>
      <c r="B75" t="s">
        <v>51</v>
      </c>
      <c r="C75" s="8">
        <v>0</v>
      </c>
      <c r="D75" s="8">
        <v>0</v>
      </c>
      <c r="E75" s="8">
        <v>0</v>
      </c>
      <c r="F75" s="9" t="e">
        <v>#DIV/0!</v>
      </c>
      <c r="I75" s="1" t="s">
        <v>61</v>
      </c>
      <c r="J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/>
      <c r="V75" s="2"/>
      <c r="X75" s="2"/>
      <c r="Y75" s="2"/>
      <c r="Z75" s="2"/>
    </row>
    <row r="76" spans="1:26" x14ac:dyDescent="0.25">
      <c r="A76"/>
      <c r="B76" t="s">
        <v>56</v>
      </c>
      <c r="C76" s="8">
        <v>0</v>
      </c>
      <c r="D76" s="8">
        <v>0</v>
      </c>
      <c r="E76" s="8">
        <v>0</v>
      </c>
      <c r="F76" s="9" t="e">
        <v>#DIV/0!</v>
      </c>
      <c r="I76" s="1" t="s">
        <v>56</v>
      </c>
      <c r="J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/>
      <c r="V76" s="2"/>
      <c r="X76" s="2"/>
      <c r="Y76" s="2"/>
      <c r="Z76" s="2"/>
    </row>
    <row r="77" spans="1:26" x14ac:dyDescent="0.25">
      <c r="A77"/>
      <c r="B77" t="s">
        <v>33</v>
      </c>
      <c r="C77" s="8">
        <v>0</v>
      </c>
      <c r="D77" s="8">
        <v>0</v>
      </c>
      <c r="E77" s="8">
        <v>0</v>
      </c>
      <c r="F77" s="9" t="e">
        <v>#DIV/0!</v>
      </c>
      <c r="I77" s="1" t="s">
        <v>33</v>
      </c>
      <c r="J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/>
      <c r="V77" s="2"/>
      <c r="X77" s="2"/>
      <c r="Y77" s="2"/>
      <c r="Z77" s="2"/>
    </row>
    <row r="78" spans="1:26" x14ac:dyDescent="0.25">
      <c r="A78"/>
      <c r="B78" t="s">
        <v>30</v>
      </c>
      <c r="C78" s="8">
        <v>0</v>
      </c>
      <c r="D78" s="8">
        <v>0</v>
      </c>
      <c r="E78" s="8">
        <v>0</v>
      </c>
      <c r="F78" s="9" t="e">
        <v>#DIV/0!</v>
      </c>
      <c r="I78" s="1" t="s">
        <v>30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/>
      <c r="V78" s="2"/>
      <c r="X78" s="2"/>
      <c r="Y78" s="2"/>
      <c r="Z78" s="2"/>
    </row>
    <row r="79" spans="1:26" x14ac:dyDescent="0.25">
      <c r="A79"/>
      <c r="B79" t="s">
        <v>70</v>
      </c>
      <c r="C79" s="8">
        <v>0</v>
      </c>
      <c r="D79" s="8">
        <v>0</v>
      </c>
      <c r="E79" s="8">
        <v>0</v>
      </c>
      <c r="F79" s="9" t="e">
        <v>#DIV/0!</v>
      </c>
      <c r="I79" s="1" t="s">
        <v>70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/>
      <c r="V79" s="2"/>
      <c r="X79" s="2"/>
      <c r="Y79" s="2"/>
      <c r="Z79" s="2"/>
    </row>
    <row r="80" spans="1:26" x14ac:dyDescent="0.25">
      <c r="A80"/>
      <c r="B80" t="s">
        <v>60</v>
      </c>
      <c r="C80" s="8">
        <v>0</v>
      </c>
      <c r="D80" s="8">
        <v>0</v>
      </c>
      <c r="E80" s="8">
        <v>0</v>
      </c>
      <c r="F80" s="9" t="e">
        <v>#DIV/0!</v>
      </c>
      <c r="I80" s="1" t="s">
        <v>94</v>
      </c>
      <c r="J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/>
      <c r="V80" s="2"/>
      <c r="X80" s="2"/>
      <c r="Y80" s="2"/>
      <c r="Z80" s="2"/>
    </row>
    <row r="81" spans="1:26" x14ac:dyDescent="0.25">
      <c r="A81"/>
      <c r="B81" t="s">
        <v>48</v>
      </c>
      <c r="C81" s="8">
        <v>0</v>
      </c>
      <c r="D81" s="8">
        <v>0</v>
      </c>
      <c r="E81" s="8">
        <v>0</v>
      </c>
      <c r="F81" s="9" t="e">
        <v>#DIV/0!</v>
      </c>
      <c r="I81" s="1" t="s">
        <v>48</v>
      </c>
      <c r="J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/>
      <c r="V81" s="2"/>
      <c r="X81" s="2"/>
      <c r="Y81" s="2"/>
      <c r="Z81" s="2"/>
    </row>
    <row r="82" spans="1:26" x14ac:dyDescent="0.25">
      <c r="A82"/>
      <c r="B82" t="s">
        <v>100</v>
      </c>
      <c r="C82" s="8">
        <v>0</v>
      </c>
      <c r="D82" s="8">
        <v>0</v>
      </c>
      <c r="E82" s="8">
        <v>0</v>
      </c>
      <c r="F82" s="9" t="e">
        <v>#DIV/0!</v>
      </c>
      <c r="I82" s="1" t="s">
        <v>66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/>
      <c r="V82" s="2"/>
      <c r="X82" s="2"/>
      <c r="Y82" s="2"/>
      <c r="Z82" s="2"/>
    </row>
    <row r="83" spans="1:26" x14ac:dyDescent="0.25">
      <c r="A83"/>
      <c r="B83" t="s">
        <v>72</v>
      </c>
      <c r="C83" s="8">
        <v>0</v>
      </c>
      <c r="D83" s="8">
        <v>0</v>
      </c>
      <c r="E83" s="8">
        <v>0</v>
      </c>
      <c r="F83" s="9" t="e">
        <v>#DIV/0!</v>
      </c>
      <c r="I83" s="1" t="s">
        <v>72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/>
      <c r="V83" s="2"/>
      <c r="X83" s="2"/>
      <c r="Y83" s="2"/>
      <c r="Z83" s="2"/>
    </row>
    <row r="84" spans="1:26" x14ac:dyDescent="0.25">
      <c r="A84"/>
      <c r="B84" t="s">
        <v>13</v>
      </c>
      <c r="C84" s="8">
        <v>0</v>
      </c>
      <c r="D84" s="8">
        <v>0</v>
      </c>
      <c r="E84" s="8">
        <v>0</v>
      </c>
      <c r="F84" s="9" t="e">
        <v>#DIV/0!</v>
      </c>
      <c r="I84" s="1" t="s">
        <v>98</v>
      </c>
      <c r="J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/>
      <c r="V84" s="2"/>
      <c r="X84" s="2"/>
      <c r="Y84" s="2"/>
      <c r="Z84" s="2"/>
    </row>
    <row r="85" spans="1:26" x14ac:dyDescent="0.25">
      <c r="A85"/>
      <c r="B85" t="s">
        <v>55</v>
      </c>
      <c r="C85" s="8">
        <v>0</v>
      </c>
      <c r="D85" s="8">
        <v>0</v>
      </c>
      <c r="E85" s="8">
        <v>0</v>
      </c>
      <c r="F85" s="9" t="e">
        <v>#DIV/0!</v>
      </c>
      <c r="I85" s="1" t="s">
        <v>51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/>
      <c r="V85" s="2"/>
      <c r="X85" s="2"/>
      <c r="Y85" s="2"/>
      <c r="Z85" s="2"/>
    </row>
    <row r="86" spans="1:26" x14ac:dyDescent="0.25">
      <c r="A86"/>
      <c r="B86" t="s">
        <v>42</v>
      </c>
      <c r="C86" s="8">
        <v>0</v>
      </c>
      <c r="D86" s="8">
        <v>0</v>
      </c>
      <c r="E86" s="8">
        <v>0</v>
      </c>
      <c r="F86" s="9" t="e">
        <v>#DIV/0!</v>
      </c>
      <c r="I86" s="1" t="s">
        <v>43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/>
      <c r="V86" s="2"/>
      <c r="X86" s="2"/>
      <c r="Y86" s="2"/>
      <c r="Z86" s="2"/>
    </row>
    <row r="87" spans="1:26" x14ac:dyDescent="0.25">
      <c r="A87"/>
      <c r="B87" t="s">
        <v>62</v>
      </c>
      <c r="C87" s="8">
        <v>0</v>
      </c>
      <c r="D87" s="8">
        <v>0</v>
      </c>
      <c r="E87" s="8">
        <v>0</v>
      </c>
      <c r="F87" s="9" t="e">
        <v>#DIV/0!</v>
      </c>
      <c r="I87" s="1" t="s">
        <v>13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/>
      <c r="V87" s="2"/>
      <c r="X87" s="2"/>
      <c r="Y87" s="2"/>
      <c r="Z87" s="2"/>
    </row>
    <row r="88" spans="1:26" x14ac:dyDescent="0.25">
      <c r="A88"/>
      <c r="B88" t="s">
        <v>11</v>
      </c>
      <c r="C88" s="8">
        <v>0</v>
      </c>
      <c r="D88" s="8">
        <v>0</v>
      </c>
      <c r="E88" s="8">
        <v>0</v>
      </c>
      <c r="F88" s="9" t="e">
        <v>#DIV/0!</v>
      </c>
      <c r="I88" s="1" t="s">
        <v>11</v>
      </c>
      <c r="J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/>
      <c r="V88" s="2"/>
      <c r="X88" s="2"/>
      <c r="Y88" s="2"/>
      <c r="Z88" s="2"/>
    </row>
    <row r="89" spans="1:26" x14ac:dyDescent="0.25">
      <c r="A89"/>
      <c r="B89" t="s">
        <v>43</v>
      </c>
      <c r="C89" s="8">
        <v>0</v>
      </c>
      <c r="D89" s="8">
        <v>0</v>
      </c>
      <c r="E89" s="8">
        <v>0</v>
      </c>
      <c r="F89" s="9" t="e">
        <v>#DIV/0!</v>
      </c>
      <c r="I89" s="1" t="s">
        <v>100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/>
      <c r="V89" s="2"/>
      <c r="X89" s="2"/>
      <c r="Y89" s="2"/>
      <c r="Z89" s="2"/>
    </row>
    <row r="90" spans="1:26" x14ac:dyDescent="0.25">
      <c r="A90"/>
      <c r="B90" t="s">
        <v>116</v>
      </c>
      <c r="C90" s="8">
        <v>0</v>
      </c>
      <c r="D90" s="8">
        <v>0</v>
      </c>
      <c r="E90" s="8">
        <v>0</v>
      </c>
      <c r="F90" s="9" t="e">
        <v>#DIV/0!</v>
      </c>
      <c r="I90" s="1" t="s">
        <v>116</v>
      </c>
      <c r="J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/>
      <c r="V90" s="2"/>
      <c r="X90" s="2"/>
      <c r="Y90" s="2"/>
      <c r="Z90" s="2"/>
    </row>
    <row r="91" spans="1:26" x14ac:dyDescent="0.25">
      <c r="A91"/>
      <c r="B91" t="s">
        <v>66</v>
      </c>
      <c r="C91" s="8">
        <v>0</v>
      </c>
      <c r="D91" s="8">
        <v>0</v>
      </c>
      <c r="E91" s="8">
        <v>0</v>
      </c>
      <c r="F91" s="9" t="e">
        <v>#DIV/0!</v>
      </c>
      <c r="I91" s="1" t="s">
        <v>115</v>
      </c>
      <c r="J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/>
      <c r="V91" s="2"/>
      <c r="X91" s="2"/>
      <c r="Y91" s="2"/>
      <c r="Z91" s="2"/>
    </row>
    <row r="92" spans="1:26" x14ac:dyDescent="0.25">
      <c r="A92"/>
      <c r="B92" t="s">
        <v>61</v>
      </c>
      <c r="C92" s="8">
        <v>0</v>
      </c>
      <c r="D92" s="8">
        <v>0</v>
      </c>
      <c r="E92" s="8">
        <v>0</v>
      </c>
      <c r="F92" s="9" t="e">
        <v>#DIV/0!</v>
      </c>
      <c r="I92" s="1" t="s">
        <v>42</v>
      </c>
      <c r="J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/>
      <c r="V92" s="2"/>
      <c r="X92" s="2"/>
      <c r="Y92" s="2"/>
      <c r="Z92" s="2"/>
    </row>
    <row r="93" spans="1:26" x14ac:dyDescent="0.25">
      <c r="A93"/>
      <c r="B93" t="s">
        <v>9</v>
      </c>
      <c r="C93" s="8">
        <v>0</v>
      </c>
      <c r="D93" s="8">
        <v>0</v>
      </c>
      <c r="E93" s="8">
        <v>0</v>
      </c>
      <c r="F93" s="9" t="e">
        <v>#DIV/0!</v>
      </c>
      <c r="I93" s="1" t="s">
        <v>9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/>
      <c r="V93" s="2"/>
      <c r="X93" s="2"/>
      <c r="Y93" s="2"/>
      <c r="Z93" s="2"/>
    </row>
    <row r="94" spans="1:26" x14ac:dyDescent="0.25">
      <c r="A94"/>
      <c r="B94" t="s">
        <v>73</v>
      </c>
      <c r="C94" s="8">
        <v>0</v>
      </c>
      <c r="D94" s="8">
        <v>0</v>
      </c>
      <c r="E94" s="8">
        <v>0</v>
      </c>
      <c r="F94" s="9" t="e">
        <v>#DIV/0!</v>
      </c>
      <c r="I94" s="1" t="s">
        <v>73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/>
      <c r="V94" s="2"/>
      <c r="X94" s="2"/>
      <c r="Y94" s="2"/>
      <c r="Z94" s="2"/>
    </row>
    <row r="95" spans="1:26" x14ac:dyDescent="0.25">
      <c r="A95"/>
      <c r="B95" t="s">
        <v>96</v>
      </c>
      <c r="C95" s="8">
        <v>0</v>
      </c>
      <c r="D95" s="8">
        <v>0</v>
      </c>
      <c r="E95" s="8">
        <v>0</v>
      </c>
      <c r="F95" s="9" t="e">
        <v>#DIV/0!</v>
      </c>
      <c r="I95" s="1" t="s">
        <v>60</v>
      </c>
      <c r="J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/>
      <c r="V95" s="2"/>
      <c r="X95" s="2"/>
      <c r="Y95" s="2"/>
      <c r="Z95" s="2"/>
    </row>
    <row r="96" spans="1:26" x14ac:dyDescent="0.25">
      <c r="A96"/>
      <c r="B96" t="s">
        <v>97</v>
      </c>
      <c r="C96" s="8">
        <v>0</v>
      </c>
      <c r="D96" s="8">
        <v>0</v>
      </c>
      <c r="E96" s="8">
        <v>0</v>
      </c>
      <c r="F96" s="9" t="e">
        <v>#DIV/0!</v>
      </c>
      <c r="I96" s="1" t="s">
        <v>97</v>
      </c>
      <c r="J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/>
      <c r="V96" s="2"/>
      <c r="X96" s="2"/>
      <c r="Y96" s="2"/>
      <c r="Z96" s="2"/>
    </row>
    <row r="97" spans="1:26" x14ac:dyDescent="0.25">
      <c r="A97"/>
      <c r="B97" t="s">
        <v>94</v>
      </c>
      <c r="C97" s="8">
        <v>0</v>
      </c>
      <c r="D97" s="8">
        <v>0</v>
      </c>
      <c r="E97" s="8">
        <v>0</v>
      </c>
      <c r="F97" s="9" t="e">
        <v>#DIV/0!</v>
      </c>
      <c r="I97" s="1" t="s">
        <v>55</v>
      </c>
      <c r="J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/>
      <c r="V97" s="2"/>
      <c r="X97" s="2"/>
      <c r="Y97" s="2"/>
      <c r="Z97" s="2"/>
    </row>
    <row r="98" spans="1:26" x14ac:dyDescent="0.25">
      <c r="A98"/>
      <c r="B98" t="s">
        <v>75</v>
      </c>
      <c r="C98" s="8">
        <v>0</v>
      </c>
      <c r="D98" s="8">
        <v>0</v>
      </c>
      <c r="E98" s="8">
        <v>0</v>
      </c>
      <c r="F98" s="9" t="e">
        <v>#DIV/0!</v>
      </c>
      <c r="I98" s="1" t="s">
        <v>75</v>
      </c>
      <c r="J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/>
      <c r="V98" s="2"/>
      <c r="X98" s="2"/>
      <c r="Y98" s="2"/>
      <c r="Z98" s="2"/>
    </row>
    <row r="99" spans="1:26" x14ac:dyDescent="0.25">
      <c r="A99"/>
      <c r="B99" t="s">
        <v>27</v>
      </c>
      <c r="C99" s="8">
        <v>0</v>
      </c>
      <c r="D99" s="8">
        <v>0</v>
      </c>
      <c r="E99" s="8">
        <v>0</v>
      </c>
      <c r="F99" s="9" t="e">
        <v>#DIV/0!</v>
      </c>
      <c r="I99" s="1" t="s">
        <v>27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/>
      <c r="V99" s="2"/>
      <c r="X99" s="2"/>
      <c r="Y99" s="2"/>
      <c r="Z99" s="2"/>
    </row>
    <row r="100" spans="1:26" x14ac:dyDescent="0.25">
      <c r="A100"/>
      <c r="B100" t="s">
        <v>77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77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/>
      <c r="V100" s="2"/>
      <c r="X100" s="2"/>
      <c r="Y100" s="2"/>
      <c r="Z100" s="2"/>
    </row>
    <row r="101" spans="1:26" x14ac:dyDescent="0.25">
      <c r="A101"/>
      <c r="B101" t="s">
        <v>93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19</v>
      </c>
      <c r="J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/>
      <c r="V101" s="2"/>
      <c r="X101" s="2"/>
      <c r="Y101" s="2"/>
      <c r="Z101" s="2"/>
    </row>
    <row r="102" spans="1:26" x14ac:dyDescent="0.25">
      <c r="A102"/>
      <c r="B102" t="s">
        <v>52</v>
      </c>
      <c r="C102" s="8">
        <v>0</v>
      </c>
      <c r="D102" s="8">
        <v>0</v>
      </c>
      <c r="E102" s="8">
        <v>0</v>
      </c>
      <c r="F102" s="9" t="e">
        <v>#DIV/0!</v>
      </c>
      <c r="I102" s="1" t="s">
        <v>52</v>
      </c>
      <c r="J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/>
      <c r="V102" s="2"/>
      <c r="X102" s="2"/>
      <c r="Y102" s="2"/>
      <c r="Z102" s="2"/>
    </row>
    <row r="103" spans="1:26" x14ac:dyDescent="0.25">
      <c r="A103"/>
      <c r="B103" t="s">
        <v>19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28</v>
      </c>
      <c r="J103" s="2">
        <v>0</v>
      </c>
      <c r="L103" s="2">
        <v>0</v>
      </c>
      <c r="P103" s="2"/>
      <c r="Q103" s="2"/>
      <c r="R103" s="2"/>
      <c r="S103" s="2">
        <v>0</v>
      </c>
      <c r="T103" s="2">
        <v>0</v>
      </c>
      <c r="U103" s="2"/>
      <c r="V103" s="2"/>
      <c r="X103" s="2"/>
      <c r="Y103" s="2"/>
      <c r="Z103" s="2"/>
    </row>
    <row r="104" spans="1:26" x14ac:dyDescent="0.25">
      <c r="A104"/>
      <c r="B104" t="s">
        <v>92</v>
      </c>
      <c r="C104" s="8">
        <v>0</v>
      </c>
      <c r="D104" s="8">
        <v>0</v>
      </c>
      <c r="E104" s="8">
        <v>0</v>
      </c>
      <c r="F104" s="9" t="e">
        <v>#DIV/0!</v>
      </c>
      <c r="I104" s="1" t="s">
        <v>92</v>
      </c>
      <c r="J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/>
      <c r="V104" s="2"/>
      <c r="X104" s="2"/>
      <c r="Y104" s="2"/>
      <c r="Z104" s="2"/>
    </row>
    <row r="105" spans="1:26" x14ac:dyDescent="0.25">
      <c r="A105" t="s">
        <v>6</v>
      </c>
      <c r="B105"/>
      <c r="C105" s="8">
        <v>4356681.7947826078</v>
      </c>
      <c r="D105" s="8">
        <v>5402786.4099999992</v>
      </c>
      <c r="E105" s="8">
        <v>1046104.6152173914</v>
      </c>
      <c r="F105" s="9">
        <v>0.24011499221039401</v>
      </c>
      <c r="H105" s="1" t="s">
        <v>6</v>
      </c>
      <c r="J105" s="2">
        <v>5402786.4099999992</v>
      </c>
      <c r="K105" s="2">
        <v>426759.31000000006</v>
      </c>
      <c r="L105" s="2">
        <v>727141.70000000007</v>
      </c>
      <c r="M105" s="2">
        <v>723263.81999999983</v>
      </c>
      <c r="N105" s="2">
        <v>472779.62199999997</v>
      </c>
      <c r="O105" s="2">
        <v>594516.93000000005</v>
      </c>
      <c r="P105" s="2">
        <v>593626.92799999996</v>
      </c>
      <c r="Q105" s="2">
        <v>471262.02799999982</v>
      </c>
      <c r="R105" s="2">
        <v>203661.9810000002</v>
      </c>
      <c r="S105" s="2">
        <v>563095.22170000011</v>
      </c>
      <c r="T105" s="2">
        <v>626678.86929999979</v>
      </c>
      <c r="U105" s="2"/>
      <c r="V105" s="2"/>
      <c r="X105" s="2"/>
      <c r="Y105" s="2"/>
      <c r="Z105" s="2"/>
    </row>
    <row r="106" spans="1:26" s="1" customFormat="1" x14ac:dyDescent="0.25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25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25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25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25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25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25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25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25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25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25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25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25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25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25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25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25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25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workbookViewId="0">
      <selection activeCell="R6" sqref="R6:AA6"/>
    </sheetView>
  </sheetViews>
  <sheetFormatPr defaultRowHeight="15" x14ac:dyDescent="0.25"/>
  <cols>
    <col min="1" max="1" width="23.7109375" style="1" bestFit="1" customWidth="1"/>
    <col min="2" max="2" width="9.140625" style="1" bestFit="1" customWidth="1"/>
    <col min="3" max="3" width="8.42578125" style="1" bestFit="1" customWidth="1"/>
    <col min="4" max="4" width="9.5703125" style="1" bestFit="1" customWidth="1"/>
    <col min="5" max="5" width="8.85546875" style="1" bestFit="1" customWidth="1"/>
    <col min="6" max="6" width="9.85546875" style="1" bestFit="1" customWidth="1"/>
    <col min="7" max="7" width="8.28515625" style="1" bestFit="1" customWidth="1"/>
    <col min="8" max="8" width="9" style="1" bestFit="1" customWidth="1"/>
    <col min="9" max="9" width="9.42578125" style="1" bestFit="1" customWidth="1"/>
    <col min="10" max="10" width="8.28515625" style="1" bestFit="1" customWidth="1"/>
    <col min="11" max="11" width="8.7109375" style="1" bestFit="1" customWidth="1"/>
    <col min="12" max="12" width="9.42578125" style="1" bestFit="1" customWidth="1"/>
    <col min="13" max="13" width="8.28515625" style="1" bestFit="1" customWidth="1"/>
    <col min="14" max="16" width="6.85546875" style="1" customWidth="1"/>
    <col min="17" max="17" width="6.85546875" style="8" bestFit="1" customWidth="1"/>
    <col min="18" max="18" width="13.140625" style="8" bestFit="1" customWidth="1"/>
    <col min="19" max="19" width="14.7109375" bestFit="1" customWidth="1"/>
    <col min="20" max="27" width="13.140625" bestFit="1" customWidth="1"/>
    <col min="28" max="28" width="9.42578125" bestFit="1" customWidth="1"/>
  </cols>
  <sheetData>
    <row r="2" spans="1:31" ht="14.25" customHeight="1" x14ac:dyDescent="0.25"/>
    <row r="3" spans="1:31" hidden="1" x14ac:dyDescent="0.25"/>
    <row r="4" spans="1:31" ht="36.75" customHeight="1" x14ac:dyDescent="0.25">
      <c r="A4" s="31" t="s">
        <v>120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25">
      <c r="A5" s="17" t="s">
        <v>121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25">
      <c r="A6" s="18" t="str">
        <f>Fatturati!I7</f>
        <v>Valsir</v>
      </c>
      <c r="B6" s="7">
        <f>IFERROR(Fatturati!K7/Fatturati!J7,0)</f>
        <v>4.6250582497126345E-2</v>
      </c>
      <c r="C6" s="7">
        <f>IFERROR(Fatturati!L7/Fatturati!J7,0)</f>
        <v>0.13288514709994098</v>
      </c>
      <c r="D6" s="7">
        <f>IFERROR(Fatturati!M7/Fatturati!J7,0)</f>
        <v>0.18360185156419895</v>
      </c>
      <c r="E6" s="7">
        <f>IFERROR(Fatturati!N7/Fatturati!J7,0)</f>
        <v>5.3751281493677965E-2</v>
      </c>
      <c r="F6" s="7">
        <f>IFERROR(Fatturati!O7/Fatturati!J7,0)</f>
        <v>9.9671316288172981E-2</v>
      </c>
      <c r="G6" s="7">
        <f>IFERROR(Fatturati!P7/Fatturati!J7,0)</f>
        <v>0.10634316070707385</v>
      </c>
      <c r="H6" s="7">
        <f>IFERROR(Fatturati!Q7/Fatturati!J7,0)</f>
        <v>9.1201342073379099E-2</v>
      </c>
      <c r="I6" s="7">
        <f>IFERROR(Fatturati!R7/Fatturati!J7,0)</f>
        <v>2.8642082699058685E-2</v>
      </c>
      <c r="J6" s="7">
        <f>IFERROR(Fatturati!S7/Fatturati!J7,0)</f>
        <v>8.9534934294324145E-2</v>
      </c>
      <c r="K6" s="7">
        <f>IFERROR(Fatturati!T7/Fatturati!J7,0)</f>
        <v>0.168118301283047</v>
      </c>
      <c r="L6" s="7">
        <f>IFERROR(Fatturati!U7/Fatturati!J7,0)</f>
        <v>0</v>
      </c>
      <c r="M6" s="7">
        <f>IFERROR(Fatturati!V7/Fatturati!J7,0)</f>
        <v>0</v>
      </c>
      <c r="N6" s="2"/>
      <c r="O6" s="2"/>
      <c r="P6" s="2"/>
      <c r="Q6"/>
      <c r="R6" s="19">
        <f>R7/Fatturati!$J$6</f>
        <v>7.8988743513923237E-2</v>
      </c>
      <c r="S6" s="19">
        <f>S7/Fatturati!$J$6</f>
        <v>0.13458642352659655</v>
      </c>
      <c r="T6" s="19">
        <f>T7/Fatturati!$J$6</f>
        <v>0.13386866796387015</v>
      </c>
      <c r="U6" s="19">
        <f>U7/Fatturati!$J$6</f>
        <v>8.750662826961543E-2</v>
      </c>
      <c r="V6" s="19">
        <f>V7/Fatturati!$J$6</f>
        <v>0.11003894747710379</v>
      </c>
      <c r="W6" s="19">
        <f>W7/Fatturati!$J$6</f>
        <v>0.10987421729299864</v>
      </c>
      <c r="X6" s="19">
        <f>X7/Fatturati!$J$6</f>
        <v>8.7225737283958243E-2</v>
      </c>
      <c r="Y6" s="19">
        <f>Y7/Fatturati!$J$6</f>
        <v>3.7695730599870268E-2</v>
      </c>
      <c r="Z6" s="19">
        <f>Z7/Fatturati!$J$6</f>
        <v>0.10422311358779038</v>
      </c>
      <c r="AA6" s="19">
        <f>AA7/Fatturati!$J$6</f>
        <v>0.11599179048427344</v>
      </c>
      <c r="AB6" s="19">
        <f>AB7/Fatturati!$J$6</f>
        <v>0</v>
      </c>
      <c r="AC6" s="19">
        <f>AC7/Fatturati!$J$6</f>
        <v>0</v>
      </c>
    </row>
    <row r="7" spans="1:31" x14ac:dyDescent="0.25">
      <c r="A7" s="18" t="str">
        <f>Fatturati!I8</f>
        <v xml:space="preserve">Immergas </v>
      </c>
      <c r="B7" s="7">
        <f>IFERROR(Fatturati!K8/Fatturati!J8,0)</f>
        <v>0.10575777150057818</v>
      </c>
      <c r="C7" s="7">
        <f>IFERROR(Fatturati!L8/Fatturati!J8,0)</f>
        <v>0.15055260579837024</v>
      </c>
      <c r="D7" s="7">
        <f>IFERROR(Fatturati!M8/Fatturati!J8,0)</f>
        <v>9.9273694372292123E-2</v>
      </c>
      <c r="E7" s="7">
        <f>IFERROR(Fatturati!N8/Fatturati!J8,0)</f>
        <v>3.27824690785554E-2</v>
      </c>
      <c r="F7" s="7">
        <f>IFERROR(Fatturati!O8/Fatturati!J8,0)</f>
        <v>9.1425987267807207E-2</v>
      </c>
      <c r="G7" s="7">
        <f>IFERROR(Fatturati!P8/Fatturati!J8,0)</f>
        <v>0.11373213794927563</v>
      </c>
      <c r="H7" s="7">
        <f>IFERROR(Fatturati!Q8/Fatturati!J8,0)</f>
        <v>2.0312152679268274E-2</v>
      </c>
      <c r="I7" s="7">
        <f>IFERROR(Fatturati!R8/Fatturati!J8,0)</f>
        <v>3.2699283391308509E-2</v>
      </c>
      <c r="J7" s="7">
        <f>IFERROR(Fatturati!S8/Fatturati!J8,0)</f>
        <v>0.17083599546788475</v>
      </c>
      <c r="K7" s="7">
        <f>IFERROR(Fatturati!T8/Fatturati!J8,0)</f>
        <v>0.18262790249465971</v>
      </c>
      <c r="L7" s="7">
        <f>IFERROR(Fatturati!U8/Fatturati!J8,0)</f>
        <v>0</v>
      </c>
      <c r="M7" s="7">
        <f>IFERROR(Fatturati!V8/Fatturati!J8,0)</f>
        <v>0</v>
      </c>
      <c r="N7" s="2"/>
      <c r="O7" s="2"/>
      <c r="P7" s="2"/>
      <c r="Q7"/>
      <c r="R7" s="8">
        <f>Fatturati!K6</f>
        <v>426759.31000000006</v>
      </c>
      <c r="S7" s="8">
        <f>Fatturati!L6</f>
        <v>727141.70000000007</v>
      </c>
      <c r="T7" s="8">
        <f>Fatturati!M6</f>
        <v>723263.81999999983</v>
      </c>
      <c r="U7" s="8">
        <f>Fatturati!N6</f>
        <v>472779.62199999997</v>
      </c>
      <c r="V7" s="8">
        <f>Fatturati!O6</f>
        <v>594516.93000000005</v>
      </c>
      <c r="W7" s="8">
        <f>Fatturati!P6</f>
        <v>593626.92799999996</v>
      </c>
      <c r="X7" s="8">
        <f>Fatturati!Q6</f>
        <v>471262.02799999982</v>
      </c>
      <c r="Y7" s="8">
        <f>Fatturati!R6</f>
        <v>203661.9810000002</v>
      </c>
      <c r="Z7" s="8">
        <f>Fatturati!S6</f>
        <v>563095.22170000011</v>
      </c>
      <c r="AA7" s="8">
        <f>Fatturati!T6</f>
        <v>626678.86929999979</v>
      </c>
      <c r="AB7" s="8">
        <f>Fatturati!U6</f>
        <v>0</v>
      </c>
      <c r="AC7" s="8">
        <f>Fatturati!V6</f>
        <v>0</v>
      </c>
    </row>
    <row r="8" spans="1:31" x14ac:dyDescent="0.25">
      <c r="A8" s="18" t="str">
        <f>Fatturati!I9</f>
        <v>Samsung</v>
      </c>
      <c r="B8" s="7">
        <f>IFERROR(Fatturati!K9/Fatturati!J9,0)</f>
        <v>2.1124781596841873E-2</v>
      </c>
      <c r="C8" s="7">
        <f>IFERROR(Fatturati!L9/Fatturati!J9,0)</f>
        <v>0.28066983672182266</v>
      </c>
      <c r="D8" s="7">
        <f>IFERROR(Fatturati!M9/Fatturati!J9,0)</f>
        <v>0.16825153624525807</v>
      </c>
      <c r="E8" s="7">
        <f>IFERROR(Fatturati!N9/Fatturati!J9,0)</f>
        <v>6.8301387318393539E-2</v>
      </c>
      <c r="F8" s="7">
        <f>IFERROR(Fatturati!O9/Fatturati!J9,0)</f>
        <v>0.10303350754574747</v>
      </c>
      <c r="G8" s="7">
        <f>IFERROR(Fatturati!P9/Fatturati!J9,0)</f>
        <v>6.8265092595219581E-2</v>
      </c>
      <c r="H8" s="7">
        <f>IFERROR(Fatturati!Q9/Fatturati!J9,0)</f>
        <v>7.61279787150409E-2</v>
      </c>
      <c r="I8" s="7">
        <f>IFERROR(Fatturati!R9/Fatturati!J9,0)</f>
        <v>5.1700783593593314E-2</v>
      </c>
      <c r="J8" s="7">
        <f>IFERROR(Fatturati!S9/Fatturati!J9,0)</f>
        <v>2.2806628960331574E-2</v>
      </c>
      <c r="K8" s="7">
        <f>IFERROR(Fatturati!T9/Fatturati!J9,0)</f>
        <v>0.13971846670775101</v>
      </c>
      <c r="L8" s="7">
        <f>IFERROR(Fatturati!U9/Fatturati!J9,0)</f>
        <v>0</v>
      </c>
      <c r="M8" s="7">
        <f>IFERROR(Fatturati!V9/Fatturati!J9,0)</f>
        <v>0</v>
      </c>
      <c r="N8" s="2"/>
      <c r="O8" s="2"/>
      <c r="P8" s="2"/>
      <c r="Q8"/>
    </row>
    <row r="9" spans="1:31" x14ac:dyDescent="0.25">
      <c r="A9" s="18" t="str">
        <f>Fatturati!I10</f>
        <v>Silmet</v>
      </c>
      <c r="B9" s="7">
        <f>IFERROR(Fatturati!K10/Fatturati!J10,0)</f>
        <v>0</v>
      </c>
      <c r="C9" s="7">
        <f>IFERROR(Fatturati!L10/Fatturati!J10,0)</f>
        <v>0.18989525498422083</v>
      </c>
      <c r="D9" s="7">
        <f>IFERROR(Fatturati!M10/Fatturati!J10,0)</f>
        <v>5.6282772286691034E-2</v>
      </c>
      <c r="E9" s="7">
        <f>IFERROR(Fatturati!N10/Fatturati!J10,0)</f>
        <v>0.13782856772242313</v>
      </c>
      <c r="F9" s="7">
        <f>IFERROR(Fatturati!O10/Fatturati!J10,0)</f>
        <v>8.8580113637333792E-3</v>
      </c>
      <c r="G9" s="7">
        <f>IFERROR(Fatturati!P10/Fatturati!J10,0)</f>
        <v>0.11223743341429157</v>
      </c>
      <c r="H9" s="7">
        <f>IFERROR(Fatturati!Q10/Fatturati!J10,0)</f>
        <v>6.2499679978972482E-2</v>
      </c>
      <c r="I9" s="7">
        <f>IFERROR(Fatturati!R10/Fatturati!J10,0)</f>
        <v>0</v>
      </c>
      <c r="J9" s="7">
        <f>IFERROR(Fatturati!S10/Fatturati!J10,0)</f>
        <v>0.2365032198382315</v>
      </c>
      <c r="K9" s="7">
        <f>IFERROR(Fatturati!T10/Fatturati!J10,0)</f>
        <v>0.19589506041143606</v>
      </c>
      <c r="L9" s="7">
        <f>IFERROR(Fatturati!U10/Fatturati!J10,0)</f>
        <v>0</v>
      </c>
      <c r="M9" s="7">
        <f>IFERROR(Fatturati!V10/Fatturati!J10,0)</f>
        <v>0</v>
      </c>
      <c r="N9" s="2"/>
      <c r="O9" s="2"/>
      <c r="P9" s="2"/>
      <c r="Q9"/>
    </row>
    <row r="10" spans="1:31" x14ac:dyDescent="0.25">
      <c r="A10" s="18" t="str">
        <f>Fatturati!I11</f>
        <v>Giacomini</v>
      </c>
      <c r="B10" s="7">
        <f>IFERROR(Fatturati!K11/Fatturati!J11,0)</f>
        <v>7.4460721009265179E-2</v>
      </c>
      <c r="C10" s="7">
        <f>IFERROR(Fatturati!L11/Fatturati!J11,0)</f>
        <v>9.2743928430777917E-2</v>
      </c>
      <c r="D10" s="7">
        <f>IFERROR(Fatturati!M11/Fatturati!J11,0)</f>
        <v>0.15887415636977434</v>
      </c>
      <c r="E10" s="7">
        <f>IFERROR(Fatturati!N11/Fatturati!J11,0)</f>
        <v>0.11832568970629186</v>
      </c>
      <c r="F10" s="7">
        <f>IFERROR(Fatturati!O11/Fatturati!J11,0)</f>
        <v>9.1102998362530524E-2</v>
      </c>
      <c r="G10" s="7">
        <f>IFERROR(Fatturati!P11/Fatturati!J11,0)</f>
        <v>0.1350634936227007</v>
      </c>
      <c r="H10" s="7">
        <f>IFERROR(Fatturati!Q11/Fatturati!J11,0)</f>
        <v>0.1090905781069339</v>
      </c>
      <c r="I10" s="7">
        <f>IFERROR(Fatturati!R11/Fatturati!J11,0)</f>
        <v>4.8012047161284016E-2</v>
      </c>
      <c r="J10" s="7">
        <f>IFERROR(Fatturati!S11/Fatturati!J11,0)</f>
        <v>8.0642010599843647E-2</v>
      </c>
      <c r="K10" s="7">
        <f>IFERROR(Fatturati!T11/Fatturati!J11,0)</f>
        <v>9.1684376630597933E-2</v>
      </c>
      <c r="L10" s="7">
        <f>IFERROR(Fatturati!U11/Fatturati!J11,0)</f>
        <v>0</v>
      </c>
      <c r="M10" s="7">
        <f>IFERROR(Fatturati!V11/Fatturati!J11,0)</f>
        <v>0</v>
      </c>
      <c r="N10" s="2"/>
      <c r="O10" s="2"/>
      <c r="P10" s="2"/>
      <c r="Q10"/>
    </row>
    <row r="11" spans="1:31" x14ac:dyDescent="0.25">
      <c r="A11" s="18" t="str">
        <f>Fatturati!I12</f>
        <v>Geberit</v>
      </c>
      <c r="B11" s="7">
        <f>IFERROR(Fatturati!K12/Fatturati!J12,0)</f>
        <v>8.6451482008025937E-2</v>
      </c>
      <c r="C11" s="7">
        <f>IFERROR(Fatturati!L12/Fatturati!J12,0)</f>
        <v>0.17325304522571341</v>
      </c>
      <c r="D11" s="7">
        <f>IFERROR(Fatturati!M12/Fatturati!J12,0)</f>
        <v>0.17115692897441984</v>
      </c>
      <c r="E11" s="7">
        <f>IFERROR(Fatturati!N12/Fatturati!J12,0)</f>
        <v>8.8795470762882772E-2</v>
      </c>
      <c r="F11" s="7">
        <f>IFERROR(Fatturati!O12/Fatturati!J12,0)</f>
        <v>7.7943900314821873E-2</v>
      </c>
      <c r="G11" s="7">
        <f>IFERROR(Fatturati!P12/Fatturati!J12,0)</f>
        <v>7.6840293979338947E-2</v>
      </c>
      <c r="H11" s="7">
        <f>IFERROR(Fatturati!Q12/Fatturati!J12,0)</f>
        <v>9.4865087057703953E-2</v>
      </c>
      <c r="I11" s="7">
        <f>IFERROR(Fatturati!R12/Fatturati!J12,0)</f>
        <v>7.4594980700184513E-2</v>
      </c>
      <c r="J11" s="7">
        <f>IFERROR(Fatturati!S12/Fatturati!J12,0)</f>
        <v>4.6242154498330461E-2</v>
      </c>
      <c r="K11" s="7">
        <f>IFERROR(Fatturati!T12/Fatturati!J12,0)</f>
        <v>0.10985665647857829</v>
      </c>
      <c r="L11" s="7">
        <f>IFERROR(Fatturati!U12/Fatturati!J12,0)</f>
        <v>0</v>
      </c>
      <c r="M11" s="7">
        <f>IFERROR(Fatturati!V12/Fatturati!J12,0)</f>
        <v>0</v>
      </c>
      <c r="N11" s="2"/>
      <c r="O11" s="2"/>
      <c r="P11" s="2"/>
      <c r="Q11"/>
    </row>
    <row r="12" spans="1:31" x14ac:dyDescent="0.25">
      <c r="A12" s="18" t="str">
        <f>Fatturati!I13</f>
        <v xml:space="preserve">Cordivari </v>
      </c>
      <c r="B12" s="7">
        <f>IFERROR(Fatturati!K13/Fatturati!J13,0)</f>
        <v>6.6259624013864968E-2</v>
      </c>
      <c r="C12" s="7">
        <f>IFERROR(Fatturati!L13/Fatturati!J13,0)</f>
        <v>0.11184023775890077</v>
      </c>
      <c r="D12" s="7">
        <f>IFERROR(Fatturati!M13/Fatturati!J13,0)</f>
        <v>0.14608734121665581</v>
      </c>
      <c r="E12" s="7">
        <f>IFERROR(Fatturati!N13/Fatturati!J13,0)</f>
        <v>9.0561789922462721E-2</v>
      </c>
      <c r="F12" s="7">
        <f>IFERROR(Fatturati!O13/Fatturati!J13,0)</f>
        <v>0.15736153350067747</v>
      </c>
      <c r="G12" s="7">
        <f>IFERROR(Fatturati!P13/Fatturati!J13,0)</f>
        <v>9.0089560327159077E-2</v>
      </c>
      <c r="H12" s="7">
        <f>IFERROR(Fatturati!Q13/Fatturati!J13,0)</f>
        <v>0.12184209316089586</v>
      </c>
      <c r="I12" s="7">
        <f>IFERROR(Fatturati!R13/Fatturati!J13,0)</f>
        <v>4.0307397550758448E-2</v>
      </c>
      <c r="J12" s="7">
        <f>IFERROR(Fatturati!S13/Fatturati!J13,0)</f>
        <v>9.4591042441474746E-2</v>
      </c>
      <c r="K12" s="7">
        <f>IFERROR(Fatturati!T13/Fatturati!J13,0)</f>
        <v>8.1059380107150136E-2</v>
      </c>
      <c r="L12" s="7">
        <f>IFERROR(Fatturati!U13/Fatturati!J13,0)</f>
        <v>0</v>
      </c>
      <c r="M12" s="7">
        <f>IFERROR(Fatturati!V13/Fatturati!J13,0)</f>
        <v>0</v>
      </c>
      <c r="N12" s="2"/>
      <c r="O12" s="2"/>
      <c r="P12" s="2"/>
      <c r="Q12"/>
    </row>
    <row r="13" spans="1:31" x14ac:dyDescent="0.25">
      <c r="A13" s="18" t="str">
        <f>Fatturati!I14</f>
        <v xml:space="preserve">Ercos </v>
      </c>
      <c r="B13" s="7">
        <f>IFERROR(Fatturati!K14/Fatturati!J14,0)</f>
        <v>0.14021181280163653</v>
      </c>
      <c r="C13" s="7">
        <f>IFERROR(Fatturati!L14/Fatturati!J14,0)</f>
        <v>0.10493087280842367</v>
      </c>
      <c r="D13" s="7">
        <f>IFERROR(Fatturati!M14/Fatturati!J14,0)</f>
        <v>0.16326880543211467</v>
      </c>
      <c r="E13" s="7">
        <f>IFERROR(Fatturati!N14/Fatturati!J14,0)</f>
        <v>0.1465559575893525</v>
      </c>
      <c r="F13" s="7">
        <f>IFERROR(Fatturati!O14/Fatturati!J14,0)</f>
        <v>7.1062132159328051E-2</v>
      </c>
      <c r="G13" s="7">
        <f>IFERROR(Fatturati!P14/Fatturati!J14,0)</f>
        <v>6.4495583981711999E-2</v>
      </c>
      <c r="H13" s="7">
        <f>IFERROR(Fatturati!Q14/Fatturati!J14,0)</f>
        <v>5.5459694904210724E-2</v>
      </c>
      <c r="I13" s="7">
        <f>IFERROR(Fatturati!R14/Fatturati!J14,0)</f>
        <v>0</v>
      </c>
      <c r="J13" s="7">
        <f>IFERROR(Fatturati!S14/Fatturati!J14,0)</f>
        <v>0.19060281423197226</v>
      </c>
      <c r="K13" s="7">
        <f>IFERROR(Fatturati!T14/Fatturati!J14,0)</f>
        <v>6.3412326091249596E-2</v>
      </c>
      <c r="L13" s="7">
        <f>IFERROR(Fatturati!U14/Fatturati!J14,0)</f>
        <v>0</v>
      </c>
      <c r="M13" s="7">
        <f>IFERROR(Fatturati!V14/Fatturati!J14,0)</f>
        <v>0</v>
      </c>
      <c r="N13" s="2"/>
      <c r="O13" s="2"/>
      <c r="P13" s="2"/>
      <c r="Q13"/>
    </row>
    <row r="14" spans="1:31" x14ac:dyDescent="0.25">
      <c r="A14" s="18" t="str">
        <f>Fatturati!I15</f>
        <v xml:space="preserve">Ibp Banninger </v>
      </c>
      <c r="B14" s="7">
        <f>IFERROR(Fatturati!K15/Fatturati!J15,0)</f>
        <v>0.15594447382036716</v>
      </c>
      <c r="C14" s="7">
        <f>IFERROR(Fatturati!L15/Fatturati!J15,0)</f>
        <v>7.8892034955452842E-2</v>
      </c>
      <c r="D14" s="7">
        <f>IFERROR(Fatturati!M15/Fatturati!J15,0)</f>
        <v>9.6614870281610865E-2</v>
      </c>
      <c r="E14" s="7">
        <f>IFERROR(Fatturati!N15/Fatturati!J15,0)</f>
        <v>0.14063486107083767</v>
      </c>
      <c r="F14" s="7">
        <f>IFERROR(Fatturati!O15/Fatturati!J15,0)</f>
        <v>9.1994018683086862E-2</v>
      </c>
      <c r="G14" s="7">
        <f>IFERROR(Fatturati!P15/Fatturati!J15,0)</f>
        <v>8.67518378903918E-2</v>
      </c>
      <c r="H14" s="7">
        <f>IFERROR(Fatturati!Q15/Fatturati!J15,0)</f>
        <v>8.4460515917012077E-2</v>
      </c>
      <c r="I14" s="7">
        <f>IFERROR(Fatturati!R15/Fatturati!J15,0)</f>
        <v>4.1835104417191168E-2</v>
      </c>
      <c r="J14" s="7">
        <f>IFERROR(Fatturati!S15/Fatturati!J15,0)</f>
        <v>9.010637874471944E-2</v>
      </c>
      <c r="K14" s="7">
        <f>IFERROR(Fatturati!T15/Fatturati!J15,0)</f>
        <v>0.13276590421933013</v>
      </c>
      <c r="L14" s="7">
        <f>IFERROR(Fatturati!U15/Fatturati!J15,0)</f>
        <v>0</v>
      </c>
      <c r="M14" s="7">
        <f>IFERROR(Fatturati!V15/Fatturati!J15,0)</f>
        <v>0</v>
      </c>
      <c r="N14" s="2"/>
      <c r="O14" s="2"/>
      <c r="P14" s="2"/>
      <c r="Q14"/>
    </row>
    <row r="15" spans="1:31" x14ac:dyDescent="0.25">
      <c r="A15" s="18" t="str">
        <f>Fatturati!I16</f>
        <v>Caleffi</v>
      </c>
      <c r="B15" s="7">
        <f>IFERROR(Fatturati!K16/Fatturati!J16,0)</f>
        <v>7.1479146563318427E-2</v>
      </c>
      <c r="C15" s="7">
        <f>IFERROR(Fatturati!L16/Fatturati!J16,0)</f>
        <v>0.1024913502396749</v>
      </c>
      <c r="D15" s="7">
        <f>IFERROR(Fatturati!M16/Fatturati!J16,0)</f>
        <v>0.13880263121789546</v>
      </c>
      <c r="E15" s="7">
        <f>IFERROR(Fatturati!N16/Fatturati!J16,0)</f>
        <v>6.6342174043120788E-2</v>
      </c>
      <c r="F15" s="7">
        <f>IFERROR(Fatturati!O16/Fatturati!J16,0)</f>
        <v>5.7729898072340906E-2</v>
      </c>
      <c r="G15" s="7">
        <f>IFERROR(Fatturati!P16/Fatturati!J16,0)</f>
        <v>0.16795544615348734</v>
      </c>
      <c r="H15" s="7">
        <f>IFERROR(Fatturati!Q16/Fatturati!J16,0)</f>
        <v>0.16195623842634921</v>
      </c>
      <c r="I15" s="7">
        <f>IFERROR(Fatturati!R16/Fatturati!J16,0)</f>
        <v>3.4745493274774497E-2</v>
      </c>
      <c r="J15" s="7">
        <f>IFERROR(Fatturati!S16/Fatturati!J16,0)</f>
        <v>5.988751398375531E-2</v>
      </c>
      <c r="K15" s="7">
        <f>IFERROR(Fatturati!T16/Fatturati!J16,0)</f>
        <v>0.13861010802528317</v>
      </c>
      <c r="L15" s="7">
        <f>IFERROR(Fatturati!U16/Fatturati!J16,0)</f>
        <v>0</v>
      </c>
      <c r="M15" s="7">
        <f>IFERROR(Fatturati!V16/Fatturati!J16,0)</f>
        <v>0</v>
      </c>
      <c r="N15" s="2"/>
      <c r="O15" s="2"/>
      <c r="P15" s="2"/>
      <c r="Q15"/>
    </row>
    <row r="16" spans="1:31" x14ac:dyDescent="0.25">
      <c r="A16" s="18" t="str">
        <f>Fatturati!I17</f>
        <v xml:space="preserve">Haier </v>
      </c>
      <c r="B16" s="7">
        <f>IFERROR(Fatturati!K17/Fatturati!J17,0)</f>
        <v>0</v>
      </c>
      <c r="C16" s="7">
        <f>IFERROR(Fatturati!L17/Fatturati!J17,0)</f>
        <v>1.8369975512139997E-2</v>
      </c>
      <c r="D16" s="7">
        <f>IFERROR(Fatturati!M17/Fatturati!J17,0)</f>
        <v>0.29427018914569281</v>
      </c>
      <c r="E16" s="7">
        <f>IFERROR(Fatturati!N17/Fatturati!J17,0)</f>
        <v>2.6236924280343726E-2</v>
      </c>
      <c r="F16" s="7">
        <f>IFERROR(Fatturati!O17/Fatturati!J17,0)</f>
        <v>0.21050232722795328</v>
      </c>
      <c r="G16" s="7">
        <f>IFERROR(Fatturati!P17/Fatturati!J17,0)</f>
        <v>0.28157582571518147</v>
      </c>
      <c r="H16" s="7">
        <f>IFERROR(Fatturati!Q17/Fatturati!J17,0)</f>
        <v>0.22894534043831233</v>
      </c>
      <c r="I16" s="7">
        <f>IFERROR(Fatturati!R17/Fatturati!J17,0)</f>
        <v>9.5677875907373588E-2</v>
      </c>
      <c r="J16" s="7">
        <f>IFERROR(Fatturati!S17/Fatturati!J17,0)</f>
        <v>4.4576998914809523E-6</v>
      </c>
      <c r="K16" s="7">
        <f>IFERROR(Fatturati!T17/Fatturati!J17,0)</f>
        <v>-0.15558291592688869</v>
      </c>
      <c r="L16" s="7">
        <f>IFERROR(Fatturati!U17/Fatturati!J17,0)</f>
        <v>0</v>
      </c>
      <c r="M16" s="7">
        <f>IFERROR(Fatturati!V17/Fatturati!J17,0)</f>
        <v>0</v>
      </c>
      <c r="N16" s="2"/>
      <c r="O16" s="2"/>
      <c r="P16" s="2"/>
      <c r="Q16"/>
    </row>
    <row r="17" spans="1:17" x14ac:dyDescent="0.25">
      <c r="A17" s="18" t="str">
        <f>Fatturati!I18</f>
        <v xml:space="preserve">Ariston </v>
      </c>
      <c r="B17" s="7">
        <f>IFERROR(Fatturati!K18/Fatturati!J18,0)</f>
        <v>0.15675206353735519</v>
      </c>
      <c r="C17" s="7">
        <f>IFERROR(Fatturati!L18/Fatturati!J18,0)</f>
        <v>8.8455080467506206E-2</v>
      </c>
      <c r="D17" s="7">
        <f>IFERROR(Fatturati!M18/Fatturati!J18,0)</f>
        <v>0.20012952011738316</v>
      </c>
      <c r="E17" s="7">
        <f>IFERROR(Fatturati!N18/Fatturati!J18,0)</f>
        <v>0.1212252912307647</v>
      </c>
      <c r="F17" s="7">
        <f>IFERROR(Fatturati!O18/Fatturati!J18,0)</f>
        <v>9.5705895521889559E-2</v>
      </c>
      <c r="G17" s="7">
        <f>IFERROR(Fatturati!P18/Fatturati!J18,0)</f>
        <v>5.212257865562802E-2</v>
      </c>
      <c r="H17" s="7">
        <f>IFERROR(Fatturati!Q18/Fatturati!J18,0)</f>
        <v>0.10450130064224951</v>
      </c>
      <c r="I17" s="7">
        <f>IFERROR(Fatturati!R18/Fatturati!J18,0)</f>
        <v>6.8973027349248137E-2</v>
      </c>
      <c r="J17" s="7">
        <f>IFERROR(Fatturati!S18/Fatturati!J18,0)</f>
        <v>0.10512683672892742</v>
      </c>
      <c r="K17" s="7">
        <f>IFERROR(Fatturati!T18/Fatturati!J18,0)</f>
        <v>7.0084057490481053E-3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25">
      <c r="A18" s="18" t="str">
        <f>Fatturati!I19</f>
        <v xml:space="preserve">Rubinetterie Bresciane </v>
      </c>
      <c r="B18" s="7">
        <f>IFERROR(Fatturati!K19/Fatturati!J19,0)</f>
        <v>7.6873808211605735E-2</v>
      </c>
      <c r="C18" s="7">
        <f>IFERROR(Fatturati!L19/Fatturati!J19,0)</f>
        <v>0.11778859231790895</v>
      </c>
      <c r="D18" s="7">
        <f>IFERROR(Fatturati!M19/Fatturati!J19,0)</f>
        <v>0.17468767665368956</v>
      </c>
      <c r="E18" s="7">
        <f>IFERROR(Fatturati!N19/Fatturati!J19,0)</f>
        <v>7.4523348691607955E-2</v>
      </c>
      <c r="F18" s="7">
        <f>IFERROR(Fatturati!O19/Fatturati!J19,0)</f>
        <v>0.12013121521462328</v>
      </c>
      <c r="G18" s="7">
        <f>IFERROR(Fatturati!P19/Fatturati!J19,0)</f>
        <v>0.14040998500341595</v>
      </c>
      <c r="H18" s="7">
        <f>IFERROR(Fatturati!Q19/Fatturati!J19,0)</f>
        <v>0.11771663101756573</v>
      </c>
      <c r="I18" s="7">
        <f>IFERROR(Fatturati!R19/Fatturati!J19,0)</f>
        <v>3.1967470176750439E-2</v>
      </c>
      <c r="J18" s="7">
        <f>IFERROR(Fatturati!S19/Fatturati!J19,0)</f>
        <v>0.1087722558217447</v>
      </c>
      <c r="K18" s="7">
        <f>IFERROR(Fatturati!T19/Fatturati!J19,0)</f>
        <v>3.7129016891087711E-2</v>
      </c>
      <c r="L18" s="7">
        <f>IFERROR(Fatturati!U19/Fatturati!J19,0)</f>
        <v>0</v>
      </c>
      <c r="M18" s="7">
        <f>IFERROR(Fatturati!V19/Fatturati!J19,0)</f>
        <v>0</v>
      </c>
      <c r="N18" s="2"/>
      <c r="O18" s="2"/>
      <c r="P18" s="2"/>
      <c r="Q18"/>
    </row>
    <row r="19" spans="1:17" x14ac:dyDescent="0.25">
      <c r="A19" s="18" t="str">
        <f>Fatturati!I20</f>
        <v xml:space="preserve">Raccorderie Metalliche  </v>
      </c>
      <c r="B19" s="7">
        <f>IFERROR(Fatturati!K20/Fatturati!J20,0)</f>
        <v>0.1335815535268072</v>
      </c>
      <c r="C19" s="7">
        <f>IFERROR(Fatturati!L20/Fatturati!J20,0)</f>
        <v>0.12471703154416555</v>
      </c>
      <c r="D19" s="7">
        <f>IFERROR(Fatturati!M20/Fatturati!J20,0)</f>
        <v>0.14139001196218268</v>
      </c>
      <c r="E19" s="7">
        <f>IFERROR(Fatturati!N20/Fatturati!J20,0)</f>
        <v>0.11618162422271838</v>
      </c>
      <c r="F19" s="7">
        <f>IFERROR(Fatturati!O20/Fatturati!J20,0)</f>
        <v>0.16412494800772853</v>
      </c>
      <c r="G19" s="7">
        <f>IFERROR(Fatturati!P20/Fatturati!J20,0)</f>
        <v>6.7945318236452334E-2</v>
      </c>
      <c r="H19" s="7">
        <f>IFERROR(Fatturati!Q20/Fatturati!J20,0)</f>
        <v>8.0464876156182169E-2</v>
      </c>
      <c r="I19" s="7">
        <f>IFERROR(Fatturati!R20/Fatturati!J20,0)</f>
        <v>3.7509265071799532E-2</v>
      </c>
      <c r="J19" s="7">
        <f>IFERROR(Fatturati!S20/Fatturati!J20,0)</f>
        <v>7.8203089770380041E-2</v>
      </c>
      <c r="K19" s="7">
        <f>IFERROR(Fatturati!T20/Fatturati!J20,0)</f>
        <v>5.5882281501583586E-2</v>
      </c>
      <c r="L19" s="7">
        <f>IFERROR(Fatturati!U20/Fatturati!J20,0)</f>
        <v>0</v>
      </c>
      <c r="M19" s="7">
        <f>IFERROR(Fatturati!V20/Fatturati!J20,0)</f>
        <v>0</v>
      </c>
      <c r="N19" s="2"/>
      <c r="O19" s="2"/>
      <c r="P19" s="2"/>
      <c r="Q19"/>
    </row>
    <row r="20" spans="1:17" x14ac:dyDescent="0.25">
      <c r="A20" s="18" t="str">
        <f>Fatturati!I21</f>
        <v>Ferroli</v>
      </c>
      <c r="B20" s="7">
        <f>IFERROR(Fatturati!K21/Fatturati!J21,0)</f>
        <v>2.3982439054306436E-2</v>
      </c>
      <c r="C20" s="7">
        <f>IFERROR(Fatturati!L21/Fatturati!J21,0)</f>
        <v>3.4237743224591839E-2</v>
      </c>
      <c r="D20" s="7">
        <f>IFERROR(Fatturati!M21/Fatturati!J21,0)</f>
        <v>1.3046615498082377E-2</v>
      </c>
      <c r="E20" s="7">
        <f>IFERROR(Fatturati!N21/Fatturati!J21,0)</f>
        <v>1.7954468286135654E-3</v>
      </c>
      <c r="F20" s="7">
        <f>IFERROR(Fatturati!O21/Fatturati!J21,0)</f>
        <v>0.4242956919816897</v>
      </c>
      <c r="G20" s="7">
        <f>IFERROR(Fatturati!P21/Fatturati!J21,0)</f>
        <v>0.16756492244378809</v>
      </c>
      <c r="H20" s="7">
        <f>IFERROR(Fatturati!Q21/Fatturati!J21,0)</f>
        <v>0</v>
      </c>
      <c r="I20" s="7">
        <f>IFERROR(Fatturati!R21/Fatturati!J21,0)</f>
        <v>2.6248140589779177E-2</v>
      </c>
      <c r="J20" s="7">
        <f>IFERROR(Fatturati!S21/Fatturati!J21,0)</f>
        <v>0.16007642786893764</v>
      </c>
      <c r="K20" s="7">
        <f>IFERROR(Fatturati!T21/Fatturati!J21,0)</f>
        <v>0.14875257251021118</v>
      </c>
      <c r="L20" s="7">
        <f>IFERROR(Fatturati!U21/Fatturati!J21,0)</f>
        <v>0</v>
      </c>
      <c r="M20" s="7">
        <f>IFERROR(Fatturati!V21/Fatturati!J21,0)</f>
        <v>0</v>
      </c>
      <c r="N20" s="2"/>
      <c r="O20" s="2"/>
      <c r="P20" s="2"/>
      <c r="Q20"/>
    </row>
    <row r="21" spans="1:17" x14ac:dyDescent="0.25">
      <c r="A21" s="18" t="str">
        <f>Fatturati!I22</f>
        <v>Dab Pumps</v>
      </c>
      <c r="B21" s="7">
        <f>IFERROR(Fatturati!K22/Fatturati!J22,0)</f>
        <v>0.18387520178253725</v>
      </c>
      <c r="C21" s="7">
        <f>IFERROR(Fatturati!L22/Fatturati!J22,0)</f>
        <v>7.1774852385542348E-2</v>
      </c>
      <c r="D21" s="7">
        <f>IFERROR(Fatturati!M22/Fatturati!J22,0)</f>
        <v>0.17367963755381269</v>
      </c>
      <c r="E21" s="7">
        <f>IFERROR(Fatturati!N22/Fatturati!J22,0)</f>
        <v>0.20262506700640115</v>
      </c>
      <c r="F21" s="7">
        <f>IFERROR(Fatturati!O22/Fatturati!J22,0)</f>
        <v>5.9688605581764483E-2</v>
      </c>
      <c r="G21" s="7">
        <f>IFERROR(Fatturati!P22/Fatturati!J22,0)</f>
        <v>6.3462146559721072E-2</v>
      </c>
      <c r="H21" s="7">
        <f>IFERROR(Fatturati!Q22/Fatturati!J22,0)</f>
        <v>0.12537873286959553</v>
      </c>
      <c r="I21" s="7">
        <f>IFERROR(Fatturati!R22/Fatturati!J22,0)</f>
        <v>1.3621311212935309E-2</v>
      </c>
      <c r="J21" s="7">
        <f>IFERROR(Fatturati!S22/Fatturati!J22,0)</f>
        <v>2.8452602023865185E-2</v>
      </c>
      <c r="K21" s="7">
        <f>IFERROR(Fatturati!T22/Fatturati!J22,0)</f>
        <v>7.7441843023824966E-2</v>
      </c>
      <c r="L21" s="7">
        <f>IFERROR(Fatturati!U22/Fatturati!J22,0)</f>
        <v>0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25">
      <c r="A22" s="18" t="str">
        <f>Fatturati!I23</f>
        <v>Tecnosystemi</v>
      </c>
      <c r="B22" s="7">
        <f>IFERROR(Fatturati!K23/Fatturati!J23,0)</f>
        <v>7.7697401679345454E-2</v>
      </c>
      <c r="C22" s="7">
        <f>IFERROR(Fatturati!L23/Fatturati!J23,0)</f>
        <v>1.7009896160529149E-2</v>
      </c>
      <c r="D22" s="7">
        <f>IFERROR(Fatturati!M23/Fatturati!J23,0)</f>
        <v>0.21335230963762966</v>
      </c>
      <c r="E22" s="7">
        <f>IFERROR(Fatturati!N23/Fatturati!J23,0)</f>
        <v>1.1886848979121864E-2</v>
      </c>
      <c r="F22" s="7">
        <f>IFERROR(Fatturati!O23/Fatturati!J23,0)</f>
        <v>0.25658385493889835</v>
      </c>
      <c r="G22" s="7">
        <f>IFERROR(Fatturati!P23/Fatturati!J23,0)</f>
        <v>4.4079275126582246E-2</v>
      </c>
      <c r="H22" s="7">
        <f>IFERROR(Fatturati!Q23/Fatturati!J23,0)</f>
        <v>9.9999415290393967E-2</v>
      </c>
      <c r="I22" s="7">
        <f>IFERROR(Fatturati!R23/Fatturati!J23,0)</f>
        <v>0.10194540814167494</v>
      </c>
      <c r="J22" s="7">
        <f>IFERROR(Fatturati!S23/Fatturati!J23,0)</f>
        <v>0.12449597288691652</v>
      </c>
      <c r="K22" s="7">
        <f>IFERROR(Fatturati!T23/Fatturati!J23,0)</f>
        <v>5.2949617158907877E-2</v>
      </c>
      <c r="L22" s="7">
        <f>IFERROR(Fatturati!U23/Fatturati!J23,0)</f>
        <v>0</v>
      </c>
      <c r="M22" s="7">
        <f>IFERROR(Fatturati!V23/Fatturati!J23,0)</f>
        <v>0</v>
      </c>
      <c r="N22" s="2"/>
      <c r="O22" s="2"/>
      <c r="P22" s="2"/>
      <c r="Q22"/>
    </row>
    <row r="23" spans="1:17" x14ac:dyDescent="0.25">
      <c r="A23" s="18" t="str">
        <f>Fatturati!I24</f>
        <v xml:space="preserve">Novellini </v>
      </c>
      <c r="B23" s="7">
        <f>IFERROR(Fatturati!K24/Fatturati!J24,0)</f>
        <v>0.1971778362232611</v>
      </c>
      <c r="C23" s="7">
        <f>IFERROR(Fatturati!L24/Fatturati!J24,0)</f>
        <v>0.11138102092499239</v>
      </c>
      <c r="D23" s="7">
        <f>IFERROR(Fatturati!M24/Fatturati!J24,0)</f>
        <v>5.4315435382730932E-2</v>
      </c>
      <c r="E23" s="7">
        <f>IFERROR(Fatturati!N24/Fatturati!J24,0)</f>
        <v>6.9061155760441625E-2</v>
      </c>
      <c r="F23" s="7">
        <f>IFERROR(Fatturati!O24/Fatturati!J24,0)</f>
        <v>9.5025527422865338E-2</v>
      </c>
      <c r="G23" s="7">
        <f>IFERROR(Fatturati!P24/Fatturati!J24,0)</f>
        <v>8.4940230998084759E-2</v>
      </c>
      <c r="H23" s="7">
        <f>IFERROR(Fatturati!Q24/Fatturati!J24,0)</f>
        <v>0.14255996301977258</v>
      </c>
      <c r="I23" s="7">
        <f>IFERROR(Fatturati!R24/Fatturati!J24,0)</f>
        <v>3.2504317124337011E-2</v>
      </c>
      <c r="J23" s="7">
        <f>IFERROR(Fatturati!S24/Fatturati!J24,0)</f>
        <v>0.10840858259936466</v>
      </c>
      <c r="K23" s="7">
        <f>IFERROR(Fatturati!T24/Fatturati!J24,0)</f>
        <v>0.10462593054414962</v>
      </c>
      <c r="L23" s="7">
        <f>IFERROR(Fatturati!U24/Fatturati!J24,0)</f>
        <v>0</v>
      </c>
      <c r="M23" s="7">
        <f>IFERROR(Fatturati!V24/Fatturati!J24,0)</f>
        <v>0</v>
      </c>
      <c r="N23" s="2"/>
      <c r="O23" s="2"/>
      <c r="P23" s="2"/>
      <c r="Q23"/>
    </row>
    <row r="24" spans="1:17" x14ac:dyDescent="0.25">
      <c r="A24" s="18" t="str">
        <f>Fatturati!I25</f>
        <v xml:space="preserve">Global </v>
      </c>
      <c r="B24" s="7">
        <f>IFERROR(Fatturati!K25/Fatturati!J25,0)</f>
        <v>5.2272626863297783E-2</v>
      </c>
      <c r="C24" s="7">
        <f>IFERROR(Fatturati!L25/Fatturati!J25,0)</f>
        <v>0.14634085279468895</v>
      </c>
      <c r="D24" s="7">
        <f>IFERROR(Fatturati!M25/Fatturati!J25,0)</f>
        <v>2.9583616822622595E-2</v>
      </c>
      <c r="E24" s="7">
        <f>IFERROR(Fatturati!N25/Fatturati!J25,0)</f>
        <v>0.33697760655515596</v>
      </c>
      <c r="F24" s="7">
        <f>IFERROR(Fatturati!O25/Fatturati!J25,0)</f>
        <v>5.1871323843437254E-2</v>
      </c>
      <c r="G24" s="7">
        <f>IFERROR(Fatturati!P25/Fatturati!J25,0)</f>
        <v>2.2662501951289951E-2</v>
      </c>
      <c r="H24" s="7">
        <f>IFERROR(Fatturati!Q25/Fatturati!J25,0)</f>
        <v>4.3640267554982251E-2</v>
      </c>
      <c r="I24" s="7">
        <f>IFERROR(Fatturati!R25/Fatturati!J25,0)</f>
        <v>0</v>
      </c>
      <c r="J24" s="7">
        <f>IFERROR(Fatturati!S25/Fatturati!J25,0)</f>
        <v>0.10360907636980547</v>
      </c>
      <c r="K24" s="7">
        <f>IFERROR(Fatturati!T25/Fatturati!J25,0)</f>
        <v>0.21304212724471977</v>
      </c>
      <c r="L24" s="7">
        <f>IFERROR(Fatturati!U25/Fatturati!J25,0)</f>
        <v>0</v>
      </c>
      <c r="M24" s="7">
        <f>IFERROR(Fatturati!V25/Fatturati!J25,0)</f>
        <v>0</v>
      </c>
      <c r="N24" s="2"/>
      <c r="O24" s="2"/>
      <c r="P24" s="2"/>
      <c r="Q24"/>
    </row>
    <row r="25" spans="1:17" x14ac:dyDescent="0.25">
      <c r="A25" s="18" t="str">
        <f>Fatturati!I26</f>
        <v xml:space="preserve">Tenaris Dalmine </v>
      </c>
      <c r="B25" s="7">
        <f>IFERROR(Fatturati!K26/Fatturati!J26,0)</f>
        <v>4.5530333566749535E-2</v>
      </c>
      <c r="C25" s="7">
        <f>IFERROR(Fatturati!L26/Fatturati!J26,0)</f>
        <v>2.353993588800898E-2</v>
      </c>
      <c r="D25" s="7">
        <f>IFERROR(Fatturati!M26/Fatturati!J26,0)</f>
        <v>7.3028845824148439E-2</v>
      </c>
      <c r="E25" s="7">
        <f>IFERROR(Fatturati!N26/Fatturati!J26,0)</f>
        <v>9.4916530210889902E-2</v>
      </c>
      <c r="F25" s="7">
        <f>IFERROR(Fatturati!O26/Fatturati!J26,0)</f>
        <v>0.10668192634664514</v>
      </c>
      <c r="G25" s="7">
        <f>IFERROR(Fatturati!P26/Fatturati!J26,0)</f>
        <v>0.2686845612321328</v>
      </c>
      <c r="H25" s="7">
        <f>IFERROR(Fatturati!Q26/Fatturati!J26,0)</f>
        <v>0.21588276664500144</v>
      </c>
      <c r="I25" s="7">
        <f>IFERROR(Fatturati!R26/Fatturati!J26,0)</f>
        <v>2.9386669064326049E-2</v>
      </c>
      <c r="J25" s="7">
        <f>IFERROR(Fatturati!S26/Fatturati!J26,0)</f>
        <v>6.0690449721157842E-2</v>
      </c>
      <c r="K25" s="7">
        <f>IFERROR(Fatturati!T26/Fatturati!J26,0)</f>
        <v>8.1657981500939891E-2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25">
      <c r="A26" s="18" t="str">
        <f>Fatturati!I27</f>
        <v xml:space="preserve">Galassia </v>
      </c>
      <c r="B26" s="7">
        <f>IFERROR(Fatturati!K27/Fatturati!J27,0)</f>
        <v>3.0181373871372125E-2</v>
      </c>
      <c r="C26" s="7">
        <f>IFERROR(Fatturati!L27/Fatturati!J27,0)</f>
        <v>0.34592741871499072</v>
      </c>
      <c r="D26" s="7">
        <f>IFERROR(Fatturati!M27/Fatturati!J27,0)</f>
        <v>8.6561195829829102E-2</v>
      </c>
      <c r="E26" s="7">
        <f>IFERROR(Fatturati!N27/Fatturati!J27,0)</f>
        <v>5.8522033037655311E-2</v>
      </c>
      <c r="F26" s="7">
        <f>IFERROR(Fatturati!O27/Fatturati!J27,0)</f>
        <v>0.29072184579253874</v>
      </c>
      <c r="G26" s="7">
        <f>IFERROR(Fatturati!P27/Fatturati!J27,0)</f>
        <v>3.3894539741982574E-2</v>
      </c>
      <c r="H26" s="7">
        <f>IFERROR(Fatturati!Q27/Fatturati!J27,0)</f>
        <v>3.3069391770735812E-2</v>
      </c>
      <c r="I26" s="7">
        <f>IFERROR(Fatturati!R27/Fatturati!J27,0)</f>
        <v>1.2758057093892319E-2</v>
      </c>
      <c r="J26" s="7">
        <f>IFERROR(Fatturati!S27/Fatturati!J27,0)</f>
        <v>6.0299274821879113E-2</v>
      </c>
      <c r="K26" s="7">
        <f>IFERROR(Fatturati!T27/Fatturati!J27,0)</f>
        <v>4.8064869325124167E-2</v>
      </c>
      <c r="L26" s="7">
        <f>IFERROR(Fatturati!U27/Fatturati!J27,0)</f>
        <v>0</v>
      </c>
      <c r="M26" s="7">
        <f>IFERROR(Fatturati!V27/Fatturati!J27,0)</f>
        <v>0</v>
      </c>
      <c r="N26" s="2"/>
      <c r="O26" s="2"/>
      <c r="P26" s="2"/>
      <c r="Q26"/>
    </row>
    <row r="27" spans="1:17" x14ac:dyDescent="0.25">
      <c r="A27" s="18" t="str">
        <f>Fatturati!I28</f>
        <v>Ebara</v>
      </c>
      <c r="B27" s="7">
        <f>IFERROR(Fatturati!K28/Fatturati!J28,0)</f>
        <v>0</v>
      </c>
      <c r="C27" s="7">
        <f>IFERROR(Fatturati!L28/Fatturati!J28,0)</f>
        <v>0.14785439911631723</v>
      </c>
      <c r="D27" s="7">
        <f>IFERROR(Fatturati!M28/Fatturati!J28,0)</f>
        <v>7.1529098450018244E-2</v>
      </c>
      <c r="E27" s="7">
        <f>IFERROR(Fatturati!N28/Fatturati!J28,0)</f>
        <v>0.17990247463046116</v>
      </c>
      <c r="F27" s="7">
        <f>IFERROR(Fatturati!O28/Fatturati!J28,0)</f>
        <v>0.11345408569188714</v>
      </c>
      <c r="G27" s="7">
        <f>IFERROR(Fatturati!P28/Fatturati!J28,0)</f>
        <v>0.16857037804878522</v>
      </c>
      <c r="H27" s="7">
        <f>IFERROR(Fatturati!Q28/Fatturati!J28,0)</f>
        <v>8.687869456237382E-2</v>
      </c>
      <c r="I27" s="7">
        <f>IFERROR(Fatturati!R28/Fatturati!J28,0)</f>
        <v>4.6944675379896945E-2</v>
      </c>
      <c r="J27" s="7">
        <f>IFERROR(Fatturati!S28/Fatturati!J28,0)</f>
        <v>0.1055096470127317</v>
      </c>
      <c r="K27" s="7">
        <f>IFERROR(Fatturati!T28/Fatturati!J28,0)</f>
        <v>7.9356547107528527E-2</v>
      </c>
      <c r="L27" s="7">
        <f>IFERROR(Fatturati!U28/Fatturati!J28,0)</f>
        <v>0</v>
      </c>
      <c r="M27" s="7">
        <f>IFERROR(Fatturati!V28/Fatturati!J28,0)</f>
        <v>0</v>
      </c>
      <c r="N27" s="2"/>
      <c r="O27" s="2"/>
      <c r="P27" s="2"/>
      <c r="Q27"/>
    </row>
    <row r="28" spans="1:17" x14ac:dyDescent="0.25">
      <c r="A28" s="18" t="str">
        <f>Fatturati!I29</f>
        <v>Atusa</v>
      </c>
      <c r="B28" s="7">
        <f>IFERROR(Fatturati!K29/Fatturati!J29,0)</f>
        <v>0.12021236238441238</v>
      </c>
      <c r="C28" s="7">
        <f>IFERROR(Fatturati!L29/Fatturati!J29,0)</f>
        <v>0.1408548476504283</v>
      </c>
      <c r="D28" s="7">
        <f>IFERROR(Fatturati!M29/Fatturati!J29,0)</f>
        <v>0.10517689215425896</v>
      </c>
      <c r="E28" s="7">
        <f>IFERROR(Fatturati!N29/Fatturati!J29,0)</f>
        <v>9.9389220800466388E-2</v>
      </c>
      <c r="F28" s="7">
        <f>IFERROR(Fatturati!O29/Fatturati!J29,0)</f>
        <v>5.8196834179469407E-2</v>
      </c>
      <c r="G28" s="7">
        <f>IFERROR(Fatturati!P29/Fatturati!J29,0)</f>
        <v>0.11996913346559236</v>
      </c>
      <c r="H28" s="7">
        <f>IFERROR(Fatturati!Q29/Fatturati!J29,0)</f>
        <v>0.13114197154300106</v>
      </c>
      <c r="I28" s="7">
        <f>IFERROR(Fatturati!R29/Fatturati!J29,0)</f>
        <v>6.4483713273904439E-2</v>
      </c>
      <c r="J28" s="7">
        <f>IFERROR(Fatturati!S29/Fatturati!J29,0)</f>
        <v>0</v>
      </c>
      <c r="K28" s="7">
        <f>IFERROR(Fatturati!T29/Fatturati!J29,0)</f>
        <v>0.1605750245484667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25">
      <c r="A29" s="18" t="str">
        <f>Fatturati!I30</f>
        <v xml:space="preserve">Omp Tea </v>
      </c>
      <c r="B29" s="7">
        <f>IFERROR(Fatturati!K30/Fatturati!J30,0)</f>
        <v>0.11923898246978429</v>
      </c>
      <c r="C29" s="7">
        <f>IFERROR(Fatturati!L30/Fatturati!J30,0)</f>
        <v>9.8269676229836261E-2</v>
      </c>
      <c r="D29" s="7">
        <f>IFERROR(Fatturati!M30/Fatturati!J30,0)</f>
        <v>0.12679593398598363</v>
      </c>
      <c r="E29" s="7">
        <f>IFERROR(Fatturati!N30/Fatturati!J30,0)</f>
        <v>5.1671327189978813E-2</v>
      </c>
      <c r="F29" s="7">
        <f>IFERROR(Fatturati!O30/Fatturati!J30,0)</f>
        <v>0.14301542053970021</v>
      </c>
      <c r="G29" s="7">
        <f>IFERROR(Fatturati!P30/Fatturati!J30,0)</f>
        <v>2.1643552870632524E-2</v>
      </c>
      <c r="H29" s="7">
        <f>IFERROR(Fatturati!Q30/Fatturati!J30,0)</f>
        <v>9.9779060314980225E-2</v>
      </c>
      <c r="I29" s="7">
        <f>IFERROR(Fatturati!R30/Fatturati!J30,0)</f>
        <v>5.0896572966447187E-2</v>
      </c>
      <c r="J29" s="7">
        <f>IFERROR(Fatturati!S30/Fatturati!J30,0)</f>
        <v>9.3161294230962519E-2</v>
      </c>
      <c r="K29" s="7">
        <f>IFERROR(Fatturati!T30/Fatturati!J30,0)</f>
        <v>0.19552817920169432</v>
      </c>
      <c r="L29" s="7">
        <f>IFERROR(Fatturati!U30/Fatturati!J30,0)</f>
        <v>0</v>
      </c>
      <c r="M29" s="7">
        <f>IFERROR(Fatturati!V30/Fatturati!J30,0)</f>
        <v>0</v>
      </c>
      <c r="N29" s="2"/>
      <c r="O29" s="2"/>
      <c r="P29" s="2"/>
      <c r="Q29"/>
    </row>
    <row r="30" spans="1:17" x14ac:dyDescent="0.25">
      <c r="A30" s="18" t="str">
        <f>Fatturati!I31</f>
        <v>Bosch</v>
      </c>
      <c r="B30" s="7">
        <f>IFERROR(Fatturati!K31/Fatturati!J31,0)</f>
        <v>0.18853491486107202</v>
      </c>
      <c r="C30" s="7">
        <f>IFERROR(Fatturati!L31/Fatturati!J31,0)</f>
        <v>2.6149290006662568E-2</v>
      </c>
      <c r="D30" s="7">
        <f>IFERROR(Fatturati!M31/Fatturati!J31,0)</f>
        <v>0.12411199927021448</v>
      </c>
      <c r="E30" s="7">
        <f>IFERROR(Fatturati!N31/Fatturati!J31,0)</f>
        <v>0.15528385887121074</v>
      </c>
      <c r="F30" s="7">
        <f>IFERROR(Fatturati!O31/Fatturati!J31,0)</f>
        <v>0.19989993956463747</v>
      </c>
      <c r="G30" s="7">
        <f>IFERROR(Fatturati!P31/Fatturati!J31,0)</f>
        <v>0.14049755733621755</v>
      </c>
      <c r="H30" s="7">
        <f>IFERROR(Fatturati!Q31/Fatturati!J31,0)</f>
        <v>0.12481063043368494</v>
      </c>
      <c r="I30" s="7">
        <f>IFERROR(Fatturati!R31/Fatturati!J31,0)</f>
        <v>6.1188768470659535E-3</v>
      </c>
      <c r="J30" s="7">
        <f>IFERROR(Fatturati!S31/Fatturati!J31,0)</f>
        <v>3.4592932809234304E-2</v>
      </c>
      <c r="K30" s="7">
        <f>IFERROR(Fatturati!T31/Fatturati!J31,0)</f>
        <v>0</v>
      </c>
      <c r="L30" s="7">
        <f>IFERROR(Fatturati!U31/Fatturati!J31,0)</f>
        <v>0</v>
      </c>
      <c r="M30" s="7">
        <f>IFERROR(Fatturati!V31/Fatturati!J31,0)</f>
        <v>0</v>
      </c>
      <c r="N30" s="2"/>
      <c r="O30" s="2"/>
      <c r="P30" s="2"/>
      <c r="Q30"/>
    </row>
    <row r="31" spans="1:17" x14ac:dyDescent="0.25">
      <c r="A31" s="18" t="str">
        <f>Fatturati!I32</f>
        <v xml:space="preserve">L'isolante K-Flex </v>
      </c>
      <c r="B31" s="7">
        <f>IFERROR(Fatturati!K32/Fatturati!J32,0)</f>
        <v>6.7488992548522489E-2</v>
      </c>
      <c r="C31" s="7">
        <f>IFERROR(Fatturati!L32/Fatturati!J32,0)</f>
        <v>0.11403448192550064</v>
      </c>
      <c r="D31" s="7">
        <f>IFERROR(Fatturati!M32/Fatturati!J32,0)</f>
        <v>4.1692225819687102E-2</v>
      </c>
      <c r="E31" s="7">
        <f>IFERROR(Fatturati!N32/Fatturati!J32,0)</f>
        <v>0.10877519398408272</v>
      </c>
      <c r="F31" s="7">
        <f>IFERROR(Fatturati!O32/Fatturati!J32,0)</f>
        <v>7.0628572357115879E-2</v>
      </c>
      <c r="G31" s="7">
        <f>IFERROR(Fatturati!P32/Fatturati!J32,0)</f>
        <v>0.1446458126784376</v>
      </c>
      <c r="H31" s="7">
        <f>IFERROR(Fatturati!Q32/Fatturati!J32,0)</f>
        <v>0.15655778556567271</v>
      </c>
      <c r="I31" s="7">
        <f>IFERROR(Fatturati!R32/Fatturati!J32,0)</f>
        <v>7.5848946955770135E-3</v>
      </c>
      <c r="J31" s="7">
        <f>IFERROR(Fatturati!S32/Fatturati!J32,0)</f>
        <v>0.13492410508398522</v>
      </c>
      <c r="K31" s="7">
        <f>IFERROR(Fatturati!T32/Fatturati!J32,0)</f>
        <v>0.15366793534141862</v>
      </c>
      <c r="L31" s="7">
        <f>IFERROR(Fatturati!U32/Fatturati!J32,0)</f>
        <v>0</v>
      </c>
      <c r="M31" s="7">
        <f>IFERROR(Fatturati!V32/Fatturati!J32,0)</f>
        <v>0</v>
      </c>
      <c r="N31" s="2"/>
      <c r="O31" s="2"/>
      <c r="P31" s="2"/>
      <c r="Q31"/>
    </row>
    <row r="32" spans="1:17" x14ac:dyDescent="0.25">
      <c r="A32" s="18" t="str">
        <f>Fatturati!I33</f>
        <v xml:space="preserve">Ferrari </v>
      </c>
      <c r="B32" s="7">
        <f>IFERROR(Fatturati!K33/Fatturati!J33,0)</f>
        <v>0.15407060279847035</v>
      </c>
      <c r="C32" s="7">
        <f>IFERROR(Fatturati!L33/Fatturati!J33,0)</f>
        <v>0.15707685846283073</v>
      </c>
      <c r="D32" s="7">
        <f>IFERROR(Fatturati!M33/Fatturati!J33,0)</f>
        <v>6.551868962620748E-2</v>
      </c>
      <c r="E32" s="7">
        <f>IFERROR(Fatturati!N33/Fatturati!J33,0)</f>
        <v>9.1248701341762634E-2</v>
      </c>
      <c r="F32" s="7">
        <f>IFERROR(Fatturati!O33/Fatturati!J33,0)</f>
        <v>9.6730696965008064E-2</v>
      </c>
      <c r="G32" s="7">
        <f>IFERROR(Fatturati!P33/Fatturati!J33,0)</f>
        <v>0.10970622692809302</v>
      </c>
      <c r="H32" s="7">
        <f>IFERROR(Fatturati!Q33/Fatturati!J33,0)</f>
        <v>6.6557616216096724E-2</v>
      </c>
      <c r="I32" s="7">
        <f>IFERROR(Fatturati!R33/Fatturati!J33,0)</f>
        <v>9.8852759786909522E-2</v>
      </c>
      <c r="J32" s="7">
        <f>IFERROR(Fatturati!S33/Fatturati!J33,0)</f>
        <v>0.10431265058909348</v>
      </c>
      <c r="K32" s="7">
        <f>IFERROR(Fatturati!T33/Fatturati!J33,0)</f>
        <v>5.5925197285527972E-2</v>
      </c>
      <c r="L32" s="7">
        <f>IFERROR(Fatturati!U33/Fatturati!J33,0)</f>
        <v>0</v>
      </c>
      <c r="M32" s="7">
        <f>IFERROR(Fatturati!V33/Fatturati!J33,0)</f>
        <v>0</v>
      </c>
      <c r="N32" s="2"/>
      <c r="O32" s="2"/>
      <c r="P32" s="2"/>
      <c r="Q32"/>
    </row>
    <row r="33" spans="1:17" x14ac:dyDescent="0.25">
      <c r="A33" s="18" t="str">
        <f>Fatturati!I34</f>
        <v>Wilo</v>
      </c>
      <c r="B33" s="7">
        <f>IFERROR(Fatturati!K34/Fatturati!J34,0)</f>
        <v>8.6808937115092452E-2</v>
      </c>
      <c r="C33" s="7">
        <f>IFERROR(Fatturati!L34/Fatturati!J34,0)</f>
        <v>0.29127253668020664</v>
      </c>
      <c r="D33" s="7">
        <f>IFERROR(Fatturati!M34/Fatturati!J34,0)</f>
        <v>6.3169991465189659E-2</v>
      </c>
      <c r="E33" s="7">
        <f>IFERROR(Fatturati!N34/Fatturati!J34,0)</f>
        <v>0.12010753506886286</v>
      </c>
      <c r="F33" s="7">
        <f>IFERROR(Fatturati!O34/Fatturati!J34,0)</f>
        <v>0.23616811805661297</v>
      </c>
      <c r="G33" s="7">
        <f>IFERROR(Fatturati!P34/Fatturati!J34,0)</f>
        <v>0.17377635255495399</v>
      </c>
      <c r="H33" s="7">
        <f>IFERROR(Fatturati!Q34/Fatturati!J34,0)</f>
        <v>2.1259557393943473E-2</v>
      </c>
      <c r="I33" s="7">
        <f>IFERROR(Fatturati!R34/Fatturati!J34,0)</f>
        <v>0</v>
      </c>
      <c r="J33" s="7">
        <f>IFERROR(Fatturati!S34/Fatturati!J34,0)</f>
        <v>7.4369716651379557E-3</v>
      </c>
      <c r="K33" s="7">
        <f>IFERROR(Fatturati!T34/Fatturati!J34,0)</f>
        <v>0</v>
      </c>
      <c r="L33" s="7">
        <f>IFERROR(Fatturati!U34/Fatturati!J34,0)</f>
        <v>0</v>
      </c>
      <c r="M33" s="7">
        <f>IFERROR(Fatturati!V34/Fatturati!J34,0)</f>
        <v>0</v>
      </c>
      <c r="N33" s="2"/>
      <c r="O33" s="2"/>
      <c r="P33" s="2"/>
      <c r="Q33"/>
    </row>
    <row r="34" spans="1:17" x14ac:dyDescent="0.25">
      <c r="A34" s="18" t="str">
        <f>Fatturati!I35</f>
        <v xml:space="preserve">Va-Albertoni </v>
      </c>
      <c r="B34" s="7">
        <f>IFERROR(Fatturati!K35/Fatturati!J35,0)</f>
        <v>2.26358924660785E-2</v>
      </c>
      <c r="C34" s="7">
        <f>IFERROR(Fatturati!L35/Fatturati!J35,0)</f>
        <v>0.14729299600712806</v>
      </c>
      <c r="D34" s="7">
        <f>IFERROR(Fatturati!M35/Fatturati!J35,0)</f>
        <v>8.2568770826264792E-2</v>
      </c>
      <c r="E34" s="7">
        <f>IFERROR(Fatturati!N35/Fatturati!J35,0)</f>
        <v>0.14138875926454741</v>
      </c>
      <c r="F34" s="7">
        <f>IFERROR(Fatturati!O35/Fatturati!J35,0)</f>
        <v>0.10368333232176598</v>
      </c>
      <c r="G34" s="7">
        <f>IFERROR(Fatturati!P35/Fatturati!J35,0)</f>
        <v>9.7253743877115509E-2</v>
      </c>
      <c r="H34" s="7">
        <f>IFERROR(Fatturati!Q35/Fatturati!J35,0)</f>
        <v>6.4322002783965992E-2</v>
      </c>
      <c r="I34" s="7">
        <f>IFERROR(Fatturati!R35/Fatturati!J35,0)</f>
        <v>8.911924986144848E-2</v>
      </c>
      <c r="J34" s="7">
        <f>IFERROR(Fatturati!S35/Fatturati!J35,0)</f>
        <v>9.2970336533534398E-2</v>
      </c>
      <c r="K34" s="7">
        <f>IFERROR(Fatturati!T35/Fatturati!J35,0)</f>
        <v>0.15876491605815088</v>
      </c>
      <c r="L34" s="7">
        <f>IFERROR(Fatturati!U35/Fatturati!J35,0)</f>
        <v>0</v>
      </c>
      <c r="M34" s="7">
        <f>IFERROR(Fatturati!V35/Fatturati!J35,0)</f>
        <v>0</v>
      </c>
      <c r="N34" s="2"/>
      <c r="O34" s="2"/>
      <c r="P34" s="2"/>
      <c r="Q34"/>
    </row>
    <row r="35" spans="1:17" x14ac:dyDescent="0.25">
      <c r="A35" s="18" t="str">
        <f>Fatturati!I36</f>
        <v>Giuseppe Tirinnanzi</v>
      </c>
      <c r="B35" s="7">
        <f>IFERROR(Fatturati!K36/Fatturati!J36,0)</f>
        <v>7.9616432433109896E-2</v>
      </c>
      <c r="C35" s="7">
        <f>IFERROR(Fatturati!L36/Fatturati!J36,0)</f>
        <v>8.5072395427811087E-2</v>
      </c>
      <c r="D35" s="7">
        <f>IFERROR(Fatturati!M36/Fatturati!J36,0)</f>
        <v>0.15402912527565724</v>
      </c>
      <c r="E35" s="7">
        <f>IFERROR(Fatturati!N36/Fatturati!J36,0)</f>
        <v>0.10801898098611518</v>
      </c>
      <c r="F35" s="7">
        <f>IFERROR(Fatturati!O36/Fatturati!J36,0)</f>
        <v>9.2227080438377851E-2</v>
      </c>
      <c r="G35" s="7">
        <f>IFERROR(Fatturati!P36/Fatturati!J36,0)</f>
        <v>0.10039692548547782</v>
      </c>
      <c r="H35" s="7">
        <f>IFERROR(Fatturati!Q36/Fatturati!J36,0)</f>
        <v>9.9316490240834249E-2</v>
      </c>
      <c r="I35" s="7">
        <f>IFERROR(Fatturati!R36/Fatturati!J36,0)</f>
        <v>2.2171899388449587E-2</v>
      </c>
      <c r="J35" s="7">
        <f>IFERROR(Fatturati!S36/Fatturati!J36,0)</f>
        <v>0.10855763200344233</v>
      </c>
      <c r="K35" s="7">
        <f>IFERROR(Fatturati!T36/Fatturati!J36,0)</f>
        <v>0.15059303832072476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25">
      <c r="A36" s="18" t="str">
        <f>Fatturati!I37</f>
        <v>Sabiana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0.3235580537692988</v>
      </c>
      <c r="F36" s="7">
        <f>IFERROR(Fatturati!O37/Fatturati!J37,0)</f>
        <v>5.3617912464083914E-2</v>
      </c>
      <c r="G36" s="7">
        <f>IFERROR(Fatturati!P37/Fatturati!J37,0)</f>
        <v>0.16000787480419063</v>
      </c>
      <c r="H36" s="7">
        <f>IFERROR(Fatturati!Q37/Fatturati!J37,0)</f>
        <v>0.10681934282722437</v>
      </c>
      <c r="I36" s="7">
        <f>IFERROR(Fatturati!R37/Fatturati!J37,0)</f>
        <v>0</v>
      </c>
      <c r="J36" s="7">
        <f>IFERROR(Fatturati!S37/Fatturati!J37,0)</f>
        <v>0.33500978410477567</v>
      </c>
      <c r="K36" s="7">
        <f>IFERROR(Fatturati!T37/Fatturati!J37,0)</f>
        <v>2.0987032030426591E-2</v>
      </c>
      <c r="L36" s="7">
        <f>IFERROR(Fatturati!U37/Fatturati!J37,0)</f>
        <v>0</v>
      </c>
      <c r="M36" s="7">
        <f>IFERROR(Fatturati!V37/Fatturati!J37,0)</f>
        <v>0</v>
      </c>
      <c r="N36" s="2"/>
      <c r="O36" s="2"/>
      <c r="P36" s="2"/>
      <c r="Q36"/>
    </row>
    <row r="37" spans="1:17" x14ac:dyDescent="0.25">
      <c r="A37" s="18" t="str">
        <f>Fatturati!I38</f>
        <v>Vortice</v>
      </c>
      <c r="B37" s="7">
        <f>IFERROR(Fatturati!K38/Fatturati!J38,0)</f>
        <v>0.41719460282242471</v>
      </c>
      <c r="C37" s="7">
        <f>IFERROR(Fatturati!L38/Fatturati!J38,0)</f>
        <v>3.3461812990720929E-2</v>
      </c>
      <c r="D37" s="7">
        <f>IFERROR(Fatturati!M38/Fatturati!J38,0)</f>
        <v>-0.17457581933730648</v>
      </c>
      <c r="E37" s="7">
        <f>IFERROR(Fatturati!N38/Fatturati!J38,0)</f>
        <v>0.50557175167479351</v>
      </c>
      <c r="F37" s="7">
        <f>IFERROR(Fatturati!O38/Fatturati!J38,0)</f>
        <v>1.2170652631941089E-2</v>
      </c>
      <c r="G37" s="7">
        <f>IFERROR(Fatturati!P38/Fatturati!J38,0)</f>
        <v>7.4269497690978056E-2</v>
      </c>
      <c r="H37" s="7">
        <f>IFERROR(Fatturati!Q38/Fatturati!J38,0)</f>
        <v>5.0668799394580584E-2</v>
      </c>
      <c r="I37" s="7">
        <f>IFERROR(Fatturati!R38/Fatturati!J38,0)</f>
        <v>0</v>
      </c>
      <c r="J37" s="7">
        <f>IFERROR(Fatturati!S38/Fatturati!J38,0)</f>
        <v>8.4947928760007937E-2</v>
      </c>
      <c r="K37" s="7">
        <f>IFERROR(Fatturati!T38/Fatturati!J38,0)</f>
        <v>-3.7092266281402802E-3</v>
      </c>
      <c r="L37" s="7">
        <f>IFERROR(Fatturati!U38/Fatturati!J38,0)</f>
        <v>0</v>
      </c>
      <c r="M37" s="7">
        <f>IFERROR(Fatturati!V38/Fatturati!J38,0)</f>
        <v>0</v>
      </c>
      <c r="N37" s="2"/>
      <c r="O37" s="2"/>
      <c r="P37" s="2"/>
      <c r="Q37"/>
    </row>
    <row r="38" spans="1:17" x14ac:dyDescent="0.25">
      <c r="A38" s="18" t="str">
        <f>Fatturati!I39</f>
        <v>Euroacque</v>
      </c>
      <c r="B38" s="7">
        <f>IFERROR(Fatturati!K39/Fatturati!J39,0)</f>
        <v>0</v>
      </c>
      <c r="C38" s="7">
        <f>IFERROR(Fatturati!L39/Fatturati!J39,0)</f>
        <v>0.25989071849147</v>
      </c>
      <c r="D38" s="7">
        <f>IFERROR(Fatturati!M39/Fatturati!J39,0)</f>
        <v>9.8879550336195485E-2</v>
      </c>
      <c r="E38" s="7">
        <f>IFERROR(Fatturati!N39/Fatturati!J39,0)</f>
        <v>0.17459450987992961</v>
      </c>
      <c r="F38" s="7">
        <f>IFERROR(Fatturati!O39/Fatturati!J39,0)</f>
        <v>0.11402481358016194</v>
      </c>
      <c r="G38" s="7">
        <f>IFERROR(Fatturati!P39/Fatturati!J39,0)</f>
        <v>5.2926653285978481E-2</v>
      </c>
      <c r="H38" s="7">
        <f>IFERROR(Fatturati!Q39/Fatturati!J39,0)</f>
        <v>0.16018213080013846</v>
      </c>
      <c r="I38" s="7">
        <f>IFERROR(Fatturati!R39/Fatturati!J39,0)</f>
        <v>0</v>
      </c>
      <c r="J38" s="7">
        <f>IFERROR(Fatturati!S39/Fatturati!J39,0)</f>
        <v>4.9208477531573369E-2</v>
      </c>
      <c r="K38" s="7">
        <f>IFERROR(Fatturati!T39/Fatturati!J39,0)</f>
        <v>9.029314609455269E-2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25">
      <c r="A39" s="18" t="str">
        <f>Fatturati!I40</f>
        <v>Varem</v>
      </c>
      <c r="B39" s="7">
        <f>IFERROR(Fatturati!K40/Fatturati!J40,0)</f>
        <v>2.4002054705357361E-2</v>
      </c>
      <c r="C39" s="7">
        <f>IFERROR(Fatturati!L40/Fatturati!J40,0)</f>
        <v>0.25584248197148513</v>
      </c>
      <c r="D39" s="7">
        <f>IFERROR(Fatturati!M40/Fatturati!J40,0)</f>
        <v>9.578734581402655E-2</v>
      </c>
      <c r="E39" s="7">
        <f>IFERROR(Fatturati!N40/Fatturati!J40,0)</f>
        <v>0.13121029416766256</v>
      </c>
      <c r="F39" s="7">
        <f>IFERROR(Fatturati!O40/Fatturati!J40,0)</f>
        <v>0.11336492794653381</v>
      </c>
      <c r="G39" s="7">
        <f>IFERROR(Fatturati!P40/Fatturati!J40,0)</f>
        <v>0.1232096092658769</v>
      </c>
      <c r="H39" s="7">
        <f>IFERROR(Fatturati!Q40/Fatturati!J40,0)</f>
        <v>7.0849415038363436E-2</v>
      </c>
      <c r="I39" s="7">
        <f>IFERROR(Fatturati!R40/Fatturati!J40,0)</f>
        <v>3.2627047913023753E-2</v>
      </c>
      <c r="J39" s="7">
        <f>IFERROR(Fatturati!S40/Fatturati!J40,0)</f>
        <v>0</v>
      </c>
      <c r="K39" s="7">
        <f>IFERROR(Fatturati!T40/Fatturati!J40,0)</f>
        <v>0.15310682317767052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25">
      <c r="A40" s="18" t="str">
        <f>Fatturati!I41</f>
        <v>Bwt/Cillichemie</v>
      </c>
      <c r="B40" s="7">
        <f>IFERROR(Fatturati!K41/Fatturati!J41,0)</f>
        <v>5.752548304936065E-2</v>
      </c>
      <c r="C40" s="7">
        <f>IFERROR(Fatturati!L41/Fatturati!J41,0)</f>
        <v>0.13627798698462487</v>
      </c>
      <c r="D40" s="7">
        <f>IFERROR(Fatturati!M41/Fatturati!J41,0)</f>
        <v>0.1966842422128173</v>
      </c>
      <c r="E40" s="7">
        <f>IFERROR(Fatturati!N41/Fatturati!J41,0)</f>
        <v>0</v>
      </c>
      <c r="F40" s="7">
        <f>IFERROR(Fatturati!O41/Fatturati!J41,0)</f>
        <v>0.28866827075920587</v>
      </c>
      <c r="G40" s="7">
        <f>IFERROR(Fatturati!P41/Fatturati!J41,0)</f>
        <v>1.823023626239648E-2</v>
      </c>
      <c r="H40" s="7">
        <f>IFERROR(Fatturati!Q41/Fatturati!J41,0)</f>
        <v>0.18014656645905175</v>
      </c>
      <c r="I40" s="7">
        <f>IFERROR(Fatturati!R41/Fatturati!J41,0)</f>
        <v>0</v>
      </c>
      <c r="J40" s="7">
        <f>IFERROR(Fatturati!S41/Fatturati!J41,0)</f>
        <v>0.12246721427254308</v>
      </c>
      <c r="K40" s="7">
        <f>IFERROR(Fatturati!T41/Fatturati!J41,0)</f>
        <v>0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25">
      <c r="A41" s="18" t="str">
        <f>Fatturati!I42</f>
        <v>Fimi</v>
      </c>
      <c r="B41" s="7">
        <f>IFERROR(Fatturati!K42/Fatturati!J42,0)</f>
        <v>7.3580796910490201E-2</v>
      </c>
      <c r="C41" s="7">
        <f>IFERROR(Fatturati!L42/Fatturati!J42,0)</f>
        <v>7.971703921409061E-2</v>
      </c>
      <c r="D41" s="7">
        <f>IFERROR(Fatturati!M42/Fatturati!J42,0)</f>
        <v>0.18602247342289582</v>
      </c>
      <c r="E41" s="7">
        <f>IFERROR(Fatturati!N42/Fatturati!J42,0)</f>
        <v>2.4635295791846694E-2</v>
      </c>
      <c r="F41" s="7">
        <f>IFERROR(Fatturati!O42/Fatturati!J42,0)</f>
        <v>0.11255628900925804</v>
      </c>
      <c r="G41" s="7">
        <f>IFERROR(Fatturati!P42/Fatturati!J42,0)</f>
        <v>9.1256259482692864E-2</v>
      </c>
      <c r="H41" s="7">
        <f>IFERROR(Fatturati!Q42/Fatturati!J42,0)</f>
        <v>0.1055065552809306</v>
      </c>
      <c r="I41" s="7">
        <f>IFERROR(Fatturati!R42/Fatturati!J42,0)</f>
        <v>4.0479088758218387E-2</v>
      </c>
      <c r="J41" s="7">
        <f>IFERROR(Fatturati!S42/Fatturati!J42,0)</f>
        <v>0.139271226426148</v>
      </c>
      <c r="K41" s="7">
        <f>IFERROR(Fatturati!T42/Fatturati!J42,0)</f>
        <v>0.14697497570342877</v>
      </c>
      <c r="L41" s="7">
        <f>IFERROR(Fatturati!U42/Fatturati!J42,0)</f>
        <v>0</v>
      </c>
      <c r="M41" s="7">
        <f>IFERROR(Fatturati!V42/Fatturati!J42,0)</f>
        <v>0</v>
      </c>
      <c r="N41" s="2"/>
      <c r="O41" s="2"/>
      <c r="P41" s="2"/>
      <c r="Q41"/>
    </row>
    <row r="42" spans="1:17" x14ac:dyDescent="0.25">
      <c r="A42" s="18" t="str">
        <f>Fatturati!I43</f>
        <v>Eurocornici</v>
      </c>
      <c r="B42" s="7">
        <f>IFERROR(Fatturati!K43/Fatturati!J43,0)</f>
        <v>0</v>
      </c>
      <c r="C42" s="7">
        <f>IFERROR(Fatturati!L43/Fatturati!J43,0)</f>
        <v>0.2014001977701235</v>
      </c>
      <c r="D42" s="7">
        <f>IFERROR(Fatturati!M43/Fatturati!J43,0)</f>
        <v>0.12157486407899042</v>
      </c>
      <c r="E42" s="7">
        <f>IFERROR(Fatturati!N43/Fatturati!J43,0)</f>
        <v>0</v>
      </c>
      <c r="F42" s="7">
        <f>IFERROR(Fatturati!O43/Fatturati!J43,0)</f>
        <v>0</v>
      </c>
      <c r="G42" s="7">
        <f>IFERROR(Fatturati!P43/Fatturati!J43,0)</f>
        <v>0.25223088742909866</v>
      </c>
      <c r="H42" s="7">
        <f>IFERROR(Fatturati!Q43/Fatturati!J43,0)</f>
        <v>0.18044685755037074</v>
      </c>
      <c r="I42" s="7">
        <f>IFERROR(Fatturati!R43/Fatturati!J43,0)</f>
        <v>5.7253623641249481E-2</v>
      </c>
      <c r="J42" s="7">
        <f>IFERROR(Fatturati!S43/Fatturati!J43,0)</f>
        <v>0.1174811511838636</v>
      </c>
      <c r="K42" s="7">
        <f>IFERROR(Fatturati!T43/Fatturati!J43,0)</f>
        <v>6.9612418346303606E-2</v>
      </c>
      <c r="L42" s="7">
        <f>IFERROR(Fatturati!U43/Fatturati!J43,0)</f>
        <v>0</v>
      </c>
      <c r="M42" s="7">
        <f>IFERROR(Fatturati!V43/Fatturati!J43,0)</f>
        <v>0</v>
      </c>
      <c r="N42" s="2"/>
      <c r="O42" s="2"/>
      <c r="P42" s="2"/>
      <c r="Q42"/>
    </row>
    <row r="43" spans="1:17" x14ac:dyDescent="0.25">
      <c r="A43" s="18" t="str">
        <f>Fatturati!I44</f>
        <v xml:space="preserve">GBD </v>
      </c>
      <c r="B43" s="7">
        <f>IFERROR(Fatturati!K44/Fatturati!J44,0)</f>
        <v>2.589836392510249E-3</v>
      </c>
      <c r="C43" s="7">
        <f>IFERROR(Fatturati!L44/Fatturati!J44,0)</f>
        <v>0.26060263323115562</v>
      </c>
      <c r="D43" s="7">
        <f>IFERROR(Fatturati!M44/Fatturati!J44,0)</f>
        <v>8.0039332274624217E-2</v>
      </c>
      <c r="E43" s="7">
        <f>IFERROR(Fatturati!N44/Fatturati!J44,0)</f>
        <v>0.14356704952542754</v>
      </c>
      <c r="F43" s="7">
        <f>IFERROR(Fatturati!O44/Fatturati!J44,0)</f>
        <v>0</v>
      </c>
      <c r="G43" s="7">
        <f>IFERROR(Fatturati!P44/Fatturati!J44,0)</f>
        <v>0.20754182516526942</v>
      </c>
      <c r="H43" s="7">
        <f>IFERROR(Fatturati!Q44/Fatturati!J44,0)</f>
        <v>2.8676921372382473E-2</v>
      </c>
      <c r="I43" s="7">
        <f>IFERROR(Fatturati!R44/Fatturati!J44,0)</f>
        <v>4.8004394873878156E-2</v>
      </c>
      <c r="J43" s="7">
        <f>IFERROR(Fatturati!S44/Fatturati!J44,0)</f>
        <v>0.10842504708793441</v>
      </c>
      <c r="K43" s="7">
        <f>IFERROR(Fatturati!T44/Fatturati!J44,0)</f>
        <v>0.12055296007681793</v>
      </c>
      <c r="L43" s="7">
        <f>IFERROR(Fatturati!U44/Fatturati!J44,0)</f>
        <v>0</v>
      </c>
      <c r="M43" s="7">
        <f>IFERROR(Fatturati!V44/Fatturati!J44,0)</f>
        <v>0</v>
      </c>
      <c r="N43" s="2"/>
      <c r="O43" s="2"/>
      <c r="P43" s="2"/>
    </row>
    <row r="44" spans="1:17" x14ac:dyDescent="0.25">
      <c r="A44" s="18" t="str">
        <f>Fatturati!I45</f>
        <v xml:space="preserve">Bernasconi </v>
      </c>
      <c r="B44" s="7">
        <f>IFERROR(Fatturati!K45/Fatturati!J45,0)</f>
        <v>0.18081320816276733</v>
      </c>
      <c r="C44" s="7">
        <f>IFERROR(Fatturati!L45/Fatturati!J45,0)</f>
        <v>7.270848487481249E-2</v>
      </c>
      <c r="D44" s="7">
        <f>IFERROR(Fatturati!M45/Fatturati!J45,0)</f>
        <v>0.11232724271376243</v>
      </c>
      <c r="E44" s="7">
        <f>IFERROR(Fatturati!N45/Fatturati!J45,0)</f>
        <v>6.4171943468057768E-2</v>
      </c>
      <c r="F44" s="7">
        <f>IFERROR(Fatturati!O45/Fatturati!J45,0)</f>
        <v>8.4724434047453764E-2</v>
      </c>
      <c r="G44" s="7">
        <f>IFERROR(Fatturati!P45/Fatturati!J45,0)</f>
        <v>0.13790359327761226</v>
      </c>
      <c r="H44" s="7">
        <f>IFERROR(Fatturati!Q45/Fatturati!J45,0)</f>
        <v>9.8354155556192271E-2</v>
      </c>
      <c r="I44" s="7">
        <f>IFERROR(Fatturati!R45/Fatturati!J45,0)</f>
        <v>4.6791079332715216E-2</v>
      </c>
      <c r="J44" s="7">
        <f>IFERROR(Fatturati!S45/Fatturati!J45,0)</f>
        <v>0.13280301902975877</v>
      </c>
      <c r="K44" s="7">
        <f>IFERROR(Fatturati!T45/Fatturati!J45,0)</f>
        <v>6.9402839536867711E-2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25">
      <c r="A45" s="18" t="str">
        <f>Fatturati!I46</f>
        <v xml:space="preserve">Effebi </v>
      </c>
      <c r="B45" s="7">
        <f>IFERROR(Fatturati!K46/Fatturati!J46,0)</f>
        <v>0</v>
      </c>
      <c r="C45" s="7">
        <f>IFERROR(Fatturati!L46/Fatturati!J46,0)</f>
        <v>0.5779914303700785</v>
      </c>
      <c r="D45" s="7">
        <f>IFERROR(Fatturati!M46/Fatturati!J46,0)</f>
        <v>6.0455810941383692E-2</v>
      </c>
      <c r="E45" s="7">
        <f>IFERROR(Fatturati!N46/Fatturati!J46,0)</f>
        <v>1.1391400313885802E-2</v>
      </c>
      <c r="F45" s="7">
        <f>IFERROR(Fatturati!O46/Fatturati!J46,0)</f>
        <v>4.3735891793574962E-2</v>
      </c>
      <c r="G45" s="7">
        <f>IFERROR(Fatturati!P46/Fatturati!J46,0)</f>
        <v>8.1576225241727654E-2</v>
      </c>
      <c r="H45" s="7">
        <f>IFERROR(Fatturati!Q46/Fatturati!J46,0)</f>
        <v>5.3434436443805015E-2</v>
      </c>
      <c r="I45" s="7">
        <f>IFERROR(Fatturati!R46/Fatturati!J46,0)</f>
        <v>9.1091953874589293E-2</v>
      </c>
      <c r="J45" s="7">
        <f>IFERROR(Fatturati!S46/Fatturati!J46,0)</f>
        <v>2.3300779343649117E-2</v>
      </c>
      <c r="K45" s="7">
        <f>IFERROR(Fatturati!T46/Fatturati!J46,0)</f>
        <v>5.7022071677305969E-2</v>
      </c>
      <c r="L45" s="7">
        <f>IFERROR(Fatturati!U46/Fatturati!J46,0)</f>
        <v>0</v>
      </c>
      <c r="M45" s="7">
        <f>IFERROR(Fatturati!V46/Fatturati!J46,0)</f>
        <v>0</v>
      </c>
      <c r="N45" s="2"/>
      <c r="O45" s="2"/>
      <c r="P45" s="2"/>
    </row>
    <row r="46" spans="1:17" x14ac:dyDescent="0.25">
      <c r="A46" s="18" t="str">
        <f>Fatturati!I47</f>
        <v xml:space="preserve">First Corporation </v>
      </c>
      <c r="B46" s="7">
        <f>IFERROR(Fatturati!K47/Fatturati!J47,0)</f>
        <v>0</v>
      </c>
      <c r="C46" s="7">
        <f>IFERROR(Fatturati!L47/Fatturati!J47,0)</f>
        <v>0.19713050032500107</v>
      </c>
      <c r="D46" s="7">
        <f>IFERROR(Fatturati!M47/Fatturati!J47,0)</f>
        <v>9.2280425668569588E-2</v>
      </c>
      <c r="E46" s="7">
        <f>IFERROR(Fatturati!N47/Fatturati!J47,0)</f>
        <v>0.10797869229300636</v>
      </c>
      <c r="F46" s="7">
        <f>IFERROR(Fatturati!O47/Fatturati!J47,0)</f>
        <v>0.13042969659582129</v>
      </c>
      <c r="G46" s="7">
        <f>IFERROR(Fatturati!P47/Fatturati!J47,0)</f>
        <v>0.17370945901952323</v>
      </c>
      <c r="H46" s="7">
        <f>IFERROR(Fatturati!Q47/Fatturati!J47,0)</f>
        <v>0.13355224460382428</v>
      </c>
      <c r="I46" s="7">
        <f>IFERROR(Fatturati!R47/Fatturati!J47,0)</f>
        <v>4.1371691914482388E-2</v>
      </c>
      <c r="J46" s="7">
        <f>IFERROR(Fatturati!S47/Fatturati!J47,0)</f>
        <v>2.0966704224792538E-2</v>
      </c>
      <c r="K46" s="7">
        <f>IFERROR(Fatturati!T47/Fatturati!J47,0)</f>
        <v>0.10258058535497927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25">
      <c r="A47" s="18" t="str">
        <f>Fatturati!I48</f>
        <v>Neoperl</v>
      </c>
      <c r="B47" s="7">
        <f>IFERROR(Fatturati!K48/Fatturati!J48,0)</f>
        <v>0.11524129738379461</v>
      </c>
      <c r="C47" s="7">
        <f>IFERROR(Fatturati!L48/Fatturati!J48,0)</f>
        <v>0.10610183259583642</v>
      </c>
      <c r="D47" s="7">
        <f>IFERROR(Fatturati!M48/Fatturati!J48,0)</f>
        <v>0.14852485349310907</v>
      </c>
      <c r="E47" s="7">
        <f>IFERROR(Fatturati!N48/Fatturati!J48,0)</f>
        <v>7.6410787304670186E-2</v>
      </c>
      <c r="F47" s="7">
        <f>IFERROR(Fatturati!O48/Fatturati!J48,0)</f>
        <v>0.14893162197404869</v>
      </c>
      <c r="G47" s="7">
        <f>IFERROR(Fatturati!P48/Fatturati!J48,0)</f>
        <v>0.10968151738080195</v>
      </c>
      <c r="H47" s="7">
        <f>IFERROR(Fatturati!Q48/Fatturati!J48,0)</f>
        <v>6.025242854830682E-2</v>
      </c>
      <c r="I47" s="7">
        <f>IFERROR(Fatturati!R48/Fatturati!J48,0)</f>
        <v>4.0612107164561088E-2</v>
      </c>
      <c r="J47" s="7">
        <f>IFERROR(Fatturati!S48/Fatturati!J48,0)</f>
        <v>9.5291929676692186E-2</v>
      </c>
      <c r="K47" s="7">
        <f>IFERROR(Fatturati!T48/Fatturati!J48,0)</f>
        <v>9.8951624478179012E-2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25">
      <c r="A48" s="18" t="str">
        <f>Fatturati!I49</f>
        <v>RM Manfredi</v>
      </c>
      <c r="B48" s="7">
        <f>IFERROR(Fatturati!K49/Fatturati!J49,0)</f>
        <v>3.4135006767319093E-2</v>
      </c>
      <c r="C48" s="7">
        <f>IFERROR(Fatturati!L49/Fatturati!J49,0)</f>
        <v>4.0926048934459384E-2</v>
      </c>
      <c r="D48" s="7">
        <f>IFERROR(Fatturati!M49/Fatturati!J49,0)</f>
        <v>3.4835461750912827E-3</v>
      </c>
      <c r="E48" s="7">
        <f>IFERROR(Fatturati!N49/Fatturati!J49,0)</f>
        <v>7.9720142638105757E-2</v>
      </c>
      <c r="F48" s="7">
        <f>IFERROR(Fatturati!O49/Fatturati!J49,0)</f>
        <v>9.1858865188011604E-2</v>
      </c>
      <c r="G48" s="7">
        <f>IFERROR(Fatturati!P49/Fatturati!J49,0)</f>
        <v>0.60195240901576708</v>
      </c>
      <c r="H48" s="7">
        <f>IFERROR(Fatturati!Q49/Fatturati!J49,0)</f>
        <v>4.5627587687974085E-2</v>
      </c>
      <c r="I48" s="7">
        <f>IFERROR(Fatturati!R49/Fatturati!J49,0)</f>
        <v>0.10229639359327167</v>
      </c>
      <c r="J48" s="7">
        <f>IFERROR(Fatturati!S49/Fatturati!J49,0)</f>
        <v>7.8597042356924871E-2</v>
      </c>
      <c r="K48" s="7">
        <f>IFERROR(Fatturati!T49/Fatturati!J49,0)</f>
        <v>-7.8597042356924871E-2</v>
      </c>
      <c r="L48" s="7">
        <f>IFERROR(Fatturati!U49/Fatturati!J49,0)</f>
        <v>0</v>
      </c>
      <c r="M48" s="7">
        <f>IFERROR(Fatturati!V49/Fatturati!J49,0)</f>
        <v>0</v>
      </c>
      <c r="N48" s="2"/>
      <c r="O48" s="2"/>
      <c r="P48" s="2"/>
    </row>
    <row r="49" spans="1:16" x14ac:dyDescent="0.25">
      <c r="A49" s="18" t="str">
        <f>Fatturati!I50</f>
        <v>Rems</v>
      </c>
      <c r="B49" s="7">
        <f>IFERROR(Fatturati!K50/Fatturati!J50,0)</f>
        <v>0</v>
      </c>
      <c r="C49" s="7">
        <f>IFERROR(Fatturati!L50/Fatturati!J50,0)</f>
        <v>0.15972659411817611</v>
      </c>
      <c r="D49" s="7">
        <f>IFERROR(Fatturati!M50/Fatturati!J50,0)</f>
        <v>2.2214227898192284E-2</v>
      </c>
      <c r="E49" s="7">
        <f>IFERROR(Fatturati!N50/Fatturati!J50,0)</f>
        <v>4.6676859429804839E-2</v>
      </c>
      <c r="F49" s="7">
        <f>IFERROR(Fatturati!O50/Fatturati!J50,0)</f>
        <v>0.32152171957909886</v>
      </c>
      <c r="G49" s="7">
        <f>IFERROR(Fatturati!P50/Fatturati!J50,0)</f>
        <v>1.8706718230056658E-2</v>
      </c>
      <c r="H49" s="7">
        <f>IFERROR(Fatturati!Q50/Fatturati!J50,0)</f>
        <v>0.18068171598165303</v>
      </c>
      <c r="I49" s="7">
        <f>IFERROR(Fatturati!R50/Fatturati!J50,0)</f>
        <v>1.4389783253889739E-2</v>
      </c>
      <c r="J49" s="7">
        <f>IFERROR(Fatturati!S50/Fatturati!J50,0)</f>
        <v>8.2471445273855568E-2</v>
      </c>
      <c r="K49" s="7">
        <f>IFERROR(Fatturati!T50/Fatturati!J50,0)</f>
        <v>0.15361093623527294</v>
      </c>
      <c r="L49" s="7">
        <f>IFERROR(Fatturati!U50/Fatturati!J50,0)</f>
        <v>0</v>
      </c>
      <c r="M49" s="7">
        <f>IFERROR(Fatturati!V50/Fatturati!J50,0)</f>
        <v>0</v>
      </c>
      <c r="N49" s="2"/>
      <c r="O49" s="2"/>
      <c r="P49" s="2"/>
    </row>
    <row r="50" spans="1:16" x14ac:dyDescent="0.25">
      <c r="A50" s="18" t="str">
        <f>Fatturati!I51</f>
        <v>Fluidmaster</v>
      </c>
      <c r="B50" s="7">
        <f>IFERROR(Fatturati!K51/Fatturati!J51,0)</f>
        <v>0</v>
      </c>
      <c r="C50" s="7">
        <f>IFERROR(Fatturati!L51/Fatturati!J51,0)</f>
        <v>0.28380056444026341</v>
      </c>
      <c r="D50" s="7">
        <f>IFERROR(Fatturati!M51/Fatturati!J51,0)</f>
        <v>0</v>
      </c>
      <c r="E50" s="7">
        <f>IFERROR(Fatturati!N51/Fatturati!J51,0)</f>
        <v>0</v>
      </c>
      <c r="F50" s="7">
        <f>IFERROR(Fatturati!O51/Fatturati!J51,0)</f>
        <v>5.8344308560677315E-2</v>
      </c>
      <c r="G50" s="7">
        <f>IFERROR(Fatturati!P51/Fatturati!J51,0)</f>
        <v>0.22466039510818442</v>
      </c>
      <c r="H50" s="7">
        <f>IFERROR(Fatturati!Q51/Fatturati!J51,0)</f>
        <v>6.5700846660395079E-2</v>
      </c>
      <c r="I50" s="7">
        <f>IFERROR(Fatturati!R51/Fatturati!J51,0)</f>
        <v>4.8208842897460025E-2</v>
      </c>
      <c r="J50" s="7">
        <f>IFERROR(Fatturati!S51/Fatturati!J51,0)</f>
        <v>0.11339040451552213</v>
      </c>
      <c r="K50" s="7">
        <f>IFERROR(Fatturati!T51/Fatturati!J51,0)</f>
        <v>0.20589463781749764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25">
      <c r="A51" s="18" t="str">
        <f>Fatturati!I52</f>
        <v xml:space="preserve">Bossini </v>
      </c>
      <c r="B51" s="7">
        <f>IFERROR(Fatturati!K52/Fatturati!J52,0)</f>
        <v>0.53932469512384995</v>
      </c>
      <c r="C51" s="7">
        <f>IFERROR(Fatturati!L52/Fatturati!J52,0)</f>
        <v>0</v>
      </c>
      <c r="D51" s="7">
        <f>IFERROR(Fatturati!M52/Fatturati!J52,0)</f>
        <v>0.18806850947915402</v>
      </c>
      <c r="E51" s="7">
        <f>IFERROR(Fatturati!N52/Fatturati!J52,0)</f>
        <v>4.1632051136738714E-2</v>
      </c>
      <c r="F51" s="7">
        <f>IFERROR(Fatturati!O52/Fatturati!J52,0)</f>
        <v>0</v>
      </c>
      <c r="G51" s="7">
        <f>IFERROR(Fatturati!P52/Fatturati!J52,0)</f>
        <v>5.2312524988572202E-2</v>
      </c>
      <c r="H51" s="7">
        <f>IFERROR(Fatturati!Q52/Fatturati!J52,0)</f>
        <v>2.0743161694278128E-2</v>
      </c>
      <c r="I51" s="7">
        <f>IFERROR(Fatturati!R52/Fatturati!J52,0)</f>
        <v>0</v>
      </c>
      <c r="J51" s="7">
        <f>IFERROR(Fatturati!S52/Fatturati!J52,0)</f>
        <v>3.9613036779441668E-2</v>
      </c>
      <c r="K51" s="7">
        <f>IFERROR(Fatturati!T52/Fatturati!J52,0)</f>
        <v>0.1183060207979653</v>
      </c>
      <c r="L51" s="7">
        <f>IFERROR(Fatturati!U52/Fatturati!J52,0)</f>
        <v>0</v>
      </c>
      <c r="M51" s="7">
        <f>IFERROR(Fatturati!V52/Fatturati!J52,0)</f>
        <v>0</v>
      </c>
      <c r="N51" s="2"/>
      <c r="O51" s="2"/>
      <c r="P51" s="2"/>
    </row>
    <row r="52" spans="1:16" x14ac:dyDescent="0.25">
      <c r="A52" s="18" t="str">
        <f>Fatturati!I53</f>
        <v>Italkero</v>
      </c>
      <c r="B52" s="7">
        <f>IFERROR(Fatturati!K53/Fatturati!J53,0)</f>
        <v>0</v>
      </c>
      <c r="C52" s="7">
        <f>IFERROR(Fatturati!L53/Fatturati!J53,0)</f>
        <v>0.47574380770921881</v>
      </c>
      <c r="D52" s="7">
        <f>IFERROR(Fatturati!M53/Fatturati!J53,0)</f>
        <v>0.15858126923640628</v>
      </c>
      <c r="E52" s="7">
        <f>IFERROR(Fatturati!N53/Fatturati!J53,0)</f>
        <v>0</v>
      </c>
      <c r="F52" s="7">
        <f>IFERROR(Fatturati!O53/Fatturati!J53,0)</f>
        <v>0.14626996922174995</v>
      </c>
      <c r="G52" s="7">
        <f>IFERROR(Fatturati!P53/Fatturati!J53,0)</f>
        <v>0</v>
      </c>
      <c r="H52" s="7">
        <f>IFERROR(Fatturati!Q53/Fatturati!J53,0)</f>
        <v>0</v>
      </c>
      <c r="I52" s="7">
        <f>IFERROR(Fatturati!R53/Fatturati!J53,0)</f>
        <v>0.21940495383262495</v>
      </c>
      <c r="J52" s="7">
        <f>IFERROR(Fatturati!S53/Fatturati!J53,0)</f>
        <v>0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25">
      <c r="A53" s="18" t="str">
        <f>Fatturati!I54</f>
        <v>Farg</v>
      </c>
      <c r="B53" s="7">
        <f>IFERROR(Fatturati!K54/Fatturati!J54,0)</f>
        <v>5.1632388896879051E-2</v>
      </c>
      <c r="C53" s="7">
        <f>IFERROR(Fatturati!L54/Fatturati!J54,0)</f>
        <v>0.15470220688112246</v>
      </c>
      <c r="D53" s="7">
        <f>IFERROR(Fatturati!M54/Fatturati!J54,0)</f>
        <v>0.13952570433226263</v>
      </c>
      <c r="E53" s="7">
        <f>IFERROR(Fatturati!N54/Fatturati!J54,0)</f>
        <v>0.1735653674672803</v>
      </c>
      <c r="F53" s="7">
        <f>IFERROR(Fatturati!O54/Fatturati!J54,0)</f>
        <v>6.8988606037361982E-2</v>
      </c>
      <c r="G53" s="7">
        <f>IFERROR(Fatturati!P54/Fatturati!J54,0)</f>
        <v>6.5285967687808616E-2</v>
      </c>
      <c r="H53" s="7">
        <f>IFERROR(Fatturati!Q54/Fatturati!J54,0)</f>
        <v>0.15459833485146304</v>
      </c>
      <c r="I53" s="7">
        <f>IFERROR(Fatturati!R54/Fatturati!J54,0)</f>
        <v>0</v>
      </c>
      <c r="J53" s="7">
        <f>IFERROR(Fatturati!S54/Fatturati!J54,0)</f>
        <v>0.13024114291193253</v>
      </c>
      <c r="K53" s="7">
        <f>IFERROR(Fatturati!T54/Fatturati!J54,0)</f>
        <v>6.1460280933889361E-2</v>
      </c>
      <c r="L53" s="7">
        <f>IFERROR(Fatturati!U54/Fatturati!J54,0)</f>
        <v>0</v>
      </c>
      <c r="M53" s="7">
        <f>IFERROR(Fatturati!V54/Fatturati!J54,0)</f>
        <v>0</v>
      </c>
      <c r="N53" s="2"/>
      <c r="O53" s="2"/>
      <c r="P53" s="2"/>
    </row>
    <row r="54" spans="1:16" x14ac:dyDescent="0.25">
      <c r="A54" s="18" t="str">
        <f>Fatturati!I55</f>
        <v>River</v>
      </c>
      <c r="B54" s="7">
        <f>IFERROR(Fatturati!K55/Fatturati!J55,0)</f>
        <v>0.12914473557536621</v>
      </c>
      <c r="C54" s="7">
        <f>IFERROR(Fatturati!L55/Fatturati!J55,0)</f>
        <v>7.4099811481593655E-2</v>
      </c>
      <c r="D54" s="7">
        <f>IFERROR(Fatturati!M55/Fatturati!J55,0)</f>
        <v>0.17751887372067415</v>
      </c>
      <c r="E54" s="7">
        <f>IFERROR(Fatturati!N55/Fatturati!J55,0)</f>
        <v>7.6982725272494021E-3</v>
      </c>
      <c r="F54" s="7">
        <f>IFERROR(Fatturati!O55/Fatturati!J55,0)</f>
        <v>0</v>
      </c>
      <c r="G54" s="7">
        <f>IFERROR(Fatturati!P55/Fatturati!J55,0)</f>
        <v>0.19912409832363903</v>
      </c>
      <c r="H54" s="7">
        <f>IFERROR(Fatturati!Q55/Fatturati!J55,0)</f>
        <v>7.2948046287657733E-2</v>
      </c>
      <c r="I54" s="7">
        <f>IFERROR(Fatturati!R55/Fatturati!J55,0)</f>
        <v>7.9230242763396241E-2</v>
      </c>
      <c r="J54" s="7">
        <f>IFERROR(Fatturati!S55/Fatturati!J55,0)</f>
        <v>0.17752587533279535</v>
      </c>
      <c r="K54" s="7">
        <f>IFERROR(Fatturati!T55/Fatturati!J55,0)</f>
        <v>8.2710043987628226E-2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25">
      <c r="A55" s="18" t="str">
        <f>Fatturati!I56</f>
        <v>General d'aspirazione</v>
      </c>
      <c r="B55" s="7">
        <f>IFERROR(Fatturati!K56/Fatturati!J56,0)</f>
        <v>9.5616327987182483E-3</v>
      </c>
      <c r="C55" s="7">
        <f>IFERROR(Fatturati!L56/Fatturati!J56,0)</f>
        <v>0.17158329822986548</v>
      </c>
      <c r="D55" s="7">
        <f>IFERROR(Fatturati!M56/Fatturati!J56,0)</f>
        <v>3.3121731468588059E-2</v>
      </c>
      <c r="E55" s="7">
        <f>IFERROR(Fatturati!N56/Fatturati!J56,0)</f>
        <v>0.37499701084007359</v>
      </c>
      <c r="F55" s="7">
        <f>IFERROR(Fatturati!O56/Fatturati!J56,0)</f>
        <v>0.19360191011918004</v>
      </c>
      <c r="G55" s="7">
        <f>IFERROR(Fatturati!P56/Fatturati!J56,0)</f>
        <v>2.5362792040924842E-2</v>
      </c>
      <c r="H55" s="7">
        <f>IFERROR(Fatturati!Q56/Fatturati!J56,0)</f>
        <v>0.12754423496820452</v>
      </c>
      <c r="I55" s="7">
        <f>IFERROR(Fatturati!R56/Fatturati!J56,0)</f>
        <v>0</v>
      </c>
      <c r="J55" s="7">
        <f>IFERROR(Fatturati!S56/Fatturati!J56,0)</f>
        <v>4.1336862688110182E-2</v>
      </c>
      <c r="K55" s="7">
        <f>IFERROR(Fatturati!T56/Fatturati!J56,0)</f>
        <v>2.2890526846335035E-2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25">
      <c r="A56" s="18" t="str">
        <f>Fatturati!I57</f>
        <v>Mut Meccanica Tovo</v>
      </c>
      <c r="B56" s="7">
        <f>IFERROR(Fatturati!K57/Fatturati!J57,0)</f>
        <v>0.86329898406816763</v>
      </c>
      <c r="C56" s="7">
        <f>IFERROR(Fatturati!L57/Fatturati!J57,0)</f>
        <v>0</v>
      </c>
      <c r="D56" s="7">
        <f>IFERROR(Fatturati!M57/Fatturati!J57,0)</f>
        <v>0.13670101593183237</v>
      </c>
      <c r="E56" s="7">
        <f>IFERROR(Fatturati!N57/Fatturati!J57,0)</f>
        <v>0</v>
      </c>
      <c r="F56" s="7">
        <f>IFERROR(Fatturati!O57/Fatturati!J57,0)</f>
        <v>0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</v>
      </c>
      <c r="J56" s="7">
        <f>IFERROR(Fatturati!S57/Fatturati!J57,0)</f>
        <v>0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25">
      <c r="A57" s="18" t="str">
        <f>Fatturati!I58</f>
        <v>TECNOCONTROL</v>
      </c>
      <c r="B57" s="7">
        <f>IFERROR(Fatturati!K58/Fatturati!J58,0)</f>
        <v>6.9109460120892807E-2</v>
      </c>
      <c r="C57" s="7">
        <f>IFERROR(Fatturati!L58/Fatturati!J58,0)</f>
        <v>8.0649589927456355E-2</v>
      </c>
      <c r="D57" s="7">
        <f>IFERROR(Fatturati!M58/Fatturati!J58,0)</f>
        <v>0.12953994675622871</v>
      </c>
      <c r="E57" s="7">
        <f>IFERROR(Fatturati!N58/Fatturati!J58,0)</f>
        <v>0</v>
      </c>
      <c r="F57" s="7">
        <f>IFERROR(Fatturati!O58/Fatturati!J58,0)</f>
        <v>5.4883265617973936E-2</v>
      </c>
      <c r="G57" s="7">
        <f>IFERROR(Fatturati!P58/Fatturati!J58,0)</f>
        <v>0.15235358957727316</v>
      </c>
      <c r="H57" s="7">
        <f>IFERROR(Fatturati!Q58/Fatturati!J58,0)</f>
        <v>5.2718496440466868E-2</v>
      </c>
      <c r="I57" s="7">
        <f>IFERROR(Fatturati!R58/Fatturati!J58,0)</f>
        <v>0</v>
      </c>
      <c r="J57" s="7">
        <f>IFERROR(Fatturati!S58/Fatturati!J58,0)</f>
        <v>0.46074565155970815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25">
      <c r="A58" s="18" t="str">
        <f>Fatturati!I59</f>
        <v>Arblu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0.31090787922284308</v>
      </c>
      <c r="E58" s="7">
        <f>IFERROR(Fatturati!N59/Fatturati!J59,0)</f>
        <v>0</v>
      </c>
      <c r="F58" s="7">
        <f>IFERROR(Fatturati!O59/Fatturati!J59,0)</f>
        <v>5.1720920695135085E-2</v>
      </c>
      <c r="G58" s="7">
        <f>IFERROR(Fatturati!P59/Fatturati!J59,0)</f>
        <v>0.16460757676731425</v>
      </c>
      <c r="H58" s="7">
        <f>IFERROR(Fatturati!Q59/Fatturati!J59,0)</f>
        <v>0.30671861383093246</v>
      </c>
      <c r="I58" s="7">
        <f>IFERROR(Fatturati!R59/Fatturati!J59,0)</f>
        <v>7.8115548264725443E-2</v>
      </c>
      <c r="J58" s="7">
        <f>IFERROR(Fatturati!S59/Fatturati!J59,0)</f>
        <v>0</v>
      </c>
      <c r="K58" s="7">
        <f>IFERROR(Fatturati!T59/Fatturati!J59,0)</f>
        <v>8.7929461219049654E-2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25">
      <c r="A59" s="18" t="str">
        <f>Fatturati!I60</f>
        <v>Bmeters</v>
      </c>
      <c r="B59" s="7">
        <f>IFERROR(Fatturati!K60/Fatturati!J60,0)</f>
        <v>0</v>
      </c>
      <c r="C59" s="7">
        <f>IFERROR(Fatturati!L60/Fatturati!J60,0)</f>
        <v>0.17038956302702749</v>
      </c>
      <c r="D59" s="7">
        <f>IFERROR(Fatturati!M60/Fatturati!J60,0)</f>
        <v>0.17314383490483026</v>
      </c>
      <c r="E59" s="7">
        <f>IFERROR(Fatturati!N60/Fatturati!J60,0)</f>
        <v>0</v>
      </c>
      <c r="F59" s="7">
        <f>IFERROR(Fatturati!O60/Fatturati!J60,0)</f>
        <v>0.24745616806359205</v>
      </c>
      <c r="G59" s="7">
        <f>IFERROR(Fatturati!P60/Fatturati!J60,0)</f>
        <v>0.10745688896616214</v>
      </c>
      <c r="H59" s="7">
        <f>IFERROR(Fatturati!Q60/Fatturati!J60,0)</f>
        <v>0.19530522802784375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0.10624831701054432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25">
      <c r="A60" s="18" t="str">
        <f>Fatturati!I61</f>
        <v>Gruppo Salteco</v>
      </c>
      <c r="B60" s="7">
        <f>IFERROR(Fatturati!K61/Fatturati!J61,0)</f>
        <v>6.8777292576419208E-2</v>
      </c>
      <c r="C60" s="7">
        <f>IFERROR(Fatturati!L61/Fatturati!J61,0)</f>
        <v>9.7816593886462883E-2</v>
      </c>
      <c r="D60" s="7">
        <f>IFERROR(Fatturati!M61/Fatturati!J61,0)</f>
        <v>0.29039301310043669</v>
      </c>
      <c r="E60" s="7">
        <f>IFERROR(Fatturati!N61/Fatturati!J61,0)</f>
        <v>0.11441048034934498</v>
      </c>
      <c r="F60" s="7">
        <f>IFERROR(Fatturati!O61/Fatturati!J61,0)</f>
        <v>9.0174672489082966E-2</v>
      </c>
      <c r="G60" s="7">
        <f>IFERROR(Fatturati!P61/Fatturati!J61,0)</f>
        <v>8.930131004366812E-2</v>
      </c>
      <c r="H60" s="7">
        <f>IFERROR(Fatturati!Q61/Fatturati!J61,0)</f>
        <v>0.11419213973799126</v>
      </c>
      <c r="I60" s="7">
        <f>IFERROR(Fatturati!R61/Fatturati!J61,0)</f>
        <v>0</v>
      </c>
      <c r="J60" s="7">
        <f>IFERROR(Fatturati!S61/Fatturati!J61,0)</f>
        <v>4.017467248908297E-2</v>
      </c>
      <c r="K60" s="7">
        <f>IFERROR(Fatturati!T61/Fatturati!J61,0)</f>
        <v>9.4759825327510913E-2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25">
      <c r="A61" s="18" t="str">
        <f>Fatturati!I62</f>
        <v xml:space="preserve">Olimpia Splendid </v>
      </c>
      <c r="B61" s="7">
        <f>IFERROR(Fatturati!K62/Fatturati!J62,0)</f>
        <v>0</v>
      </c>
      <c r="C61" s="7">
        <f>IFERROR(Fatturati!L62/Fatturati!J62,0)</f>
        <v>0.25076813991964075</v>
      </c>
      <c r="D61" s="7">
        <f>IFERROR(Fatturati!M62/Fatturati!J62,0)</f>
        <v>0</v>
      </c>
      <c r="E61" s="7">
        <f>IFERROR(Fatturati!N62/Fatturati!J62,0)</f>
        <v>0.1470101630820137</v>
      </c>
      <c r="F61" s="7">
        <f>IFERROR(Fatturati!O62/Fatturati!J62,0)</f>
        <v>2.4816828173008745E-2</v>
      </c>
      <c r="G61" s="7">
        <f>IFERROR(Fatturati!P62/Fatturati!J62,0)</f>
        <v>0</v>
      </c>
      <c r="H61" s="7">
        <f>IFERROR(Fatturati!Q62/Fatturati!J62,0)</f>
        <v>5.3887969747104705E-2</v>
      </c>
      <c r="I61" s="7">
        <f>IFERROR(Fatturati!R62/Fatturati!J62,0)</f>
        <v>0.28574805010635784</v>
      </c>
      <c r="J61" s="7">
        <f>IFERROR(Fatturati!S62/Fatturati!J62,0)</f>
        <v>0.23776884897187425</v>
      </c>
      <c r="K61" s="7">
        <f>IFERROR(Fatturati!T62/Fatturati!J62,0)</f>
        <v>0</v>
      </c>
      <c r="L61" s="7">
        <f>IFERROR(Fatturati!U62/Fatturati!J62,0)</f>
        <v>0</v>
      </c>
      <c r="M61" s="7">
        <f>IFERROR(Fatturati!V62/Fatturati!J62,0)</f>
        <v>0</v>
      </c>
      <c r="N61" s="2"/>
      <c r="O61" s="2"/>
      <c r="P61" s="2"/>
    </row>
    <row r="62" spans="1:16" x14ac:dyDescent="0.25">
      <c r="A62" s="18" t="str">
        <f>Fatturati!I63</f>
        <v>Negrari</v>
      </c>
      <c r="B62" s="7">
        <f>IFERROR(Fatturati!K63/Fatturati!J63,0)</f>
        <v>0.40916494393284469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0.27612290922758881</v>
      </c>
      <c r="G62" s="7">
        <f>IFERROR(Fatturati!P63/Fatturati!J63,0)</f>
        <v>0</v>
      </c>
      <c r="H62" s="7">
        <f>IFERROR(Fatturati!Q63/Fatturati!J63,0)</f>
        <v>0</v>
      </c>
      <c r="I62" s="7">
        <f>IFERROR(Fatturati!R63/Fatturati!J63,0)</f>
        <v>0.1739882854100106</v>
      </c>
      <c r="J62" s="7">
        <f>IFERROR(Fatturati!S63/Fatturati!J63,0)</f>
        <v>0</v>
      </c>
      <c r="K62" s="7">
        <f>IFERROR(Fatturati!T63/Fatturati!J63,0)</f>
        <v>0.14072386142955587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25">
      <c r="A63" s="18" t="str">
        <f>Fatturati!I64</f>
        <v xml:space="preserve">Carlo Nobili </v>
      </c>
      <c r="B63" s="7">
        <f>IFERROR(Fatturati!K64/Fatturati!J64,0)</f>
        <v>1</v>
      </c>
      <c r="C63" s="7">
        <f>IFERROR(Fatturati!L64/Fatturati!J64,0)</f>
        <v>0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25">
      <c r="A64" s="18" t="str">
        <f>Fatturati!I65</f>
        <v>System Group (Rototec)</v>
      </c>
      <c r="B64" s="7">
        <f>IFERROR(Fatturati!K65/Fatturati!J65,0)</f>
        <v>1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0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25">
      <c r="A65" s="18" t="str">
        <f>Fatturati!I66</f>
        <v>Ferrari Attrezzature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0.20754716981132076</v>
      </c>
      <c r="F65" s="7">
        <f>IFERROR(Fatturati!O66/Fatturati!J66,0)</f>
        <v>0</v>
      </c>
      <c r="G65" s="7">
        <f>IFERROR(Fatturati!P66/Fatturati!J66,0)</f>
        <v>8.4905660377358486E-2</v>
      </c>
      <c r="H65" s="7">
        <f>IFERROR(Fatturati!Q66/Fatturati!J66,0)</f>
        <v>0.70754716981132071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25">
      <c r="A66" s="18" t="str">
        <f>Fatturati!I67</f>
        <v>System Group (Sa.Mi. Plastic)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1.0053603603603603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-5.3603603603603498E-3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25">
      <c r="A67" s="18" t="str">
        <f>Fatturati!I68</f>
        <v>Cuprumfoma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25">
      <c r="A68" s="18" t="str">
        <f>Fatturati!I69</f>
        <v xml:space="preserve">General Fittings 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25">
      <c r="A69" s="18" t="str">
        <f>Fatturati!I70</f>
        <v>System Group (Italiana Corrugati)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25">
      <c r="A70" s="18" t="str">
        <f>Fatturati!I71</f>
        <v>Enolgas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25">
      <c r="A71" s="18" t="str">
        <f>Fatturati!I72</f>
        <v>Unidelta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25">
      <c r="A72" s="18" t="str">
        <f>Fatturati!I73</f>
        <v>Megius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25">
      <c r="A73" s="18" t="str">
        <f>Fatturati!I74</f>
        <v>Ideal Standard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25">
      <c r="A74" s="18" t="str">
        <f>Fatturati!I75</f>
        <v>Carrier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25">
      <c r="A75" s="18" t="str">
        <f>Fatturati!I76</f>
        <v>System Group (Sab)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25">
      <c r="A76" s="18" t="str">
        <f>Fatturati!I77</f>
        <v>Paini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25">
      <c r="A77" s="18" t="str">
        <f>Fatturati!I78</f>
        <v xml:space="preserve">Thermomat Saniline 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25">
      <c r="A78" s="18" t="str">
        <f>Fatturati!I79</f>
        <v>Panasonic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25">
      <c r="A79" s="18" t="str">
        <f>Fatturati!I80</f>
        <v>Kinedo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25">
      <c r="A80" s="18" t="str">
        <f>Fatturati!I81</f>
        <v>Planus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25">
      <c r="A81" s="18" t="str">
        <f>Fatturati!I82</f>
        <v>Arredamenti Montegrappa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25">
      <c r="A82" s="18" t="str">
        <f>Fatturati!I83</f>
        <v>Polieco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25">
      <c r="A83" s="18" t="str">
        <f>Fatturati!I84</f>
        <v>Beza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25">
      <c r="A84" s="18" t="str">
        <f>Fatturati!I85</f>
        <v>Fondital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25">
      <c r="A85" s="18" t="str">
        <f>Fatturati!I86</f>
        <v>Fima Carlo Frattini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25">
      <c r="A86" s="18" t="str">
        <f>Fatturati!I87</f>
        <v>Albatros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25">
      <c r="A87" s="18" t="str">
        <f>Fatturati!I88</f>
        <v xml:space="preserve">Rainbox 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25">
      <c r="A88" s="18" t="str">
        <f>Fatturati!I89</f>
        <v>Isoclima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25">
      <c r="A89" s="18" t="str">
        <f>Fatturati!I90</f>
        <v>Xylem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25">
      <c r="A90" s="18" t="str">
        <f>Fatturati!I91</f>
        <v>Arbi Arredobagno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25">
      <c r="A91" s="18" t="str">
        <f>Fatturati!I92</f>
        <v>BT-Flex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25">
      <c r="A92" s="18" t="str">
        <f>Fatturati!I93</f>
        <v>Tiemme Raccorderie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25">
      <c r="A93" s="18" t="str">
        <f>Fatturati!I94</f>
        <v>Grantour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25">
      <c r="A94" s="18" t="str">
        <f>Fatturati!I95</f>
        <v>LG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25">
      <c r="A95" s="18" t="str">
        <f>Fatturati!I96</f>
        <v xml:space="preserve">Wavin 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25">
      <c r="A96" s="18" t="str">
        <f>Fatturati!I97</f>
        <v>Camon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25">
      <c r="A97" s="18" t="str">
        <f>Fatturati!I98</f>
        <v>Griffon - Bostik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25">
      <c r="A98" s="18" t="str">
        <f>Fatturati!I99</f>
        <v>Rizzo Aquae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25">
      <c r="A99" s="18" t="str">
        <f>Fatturati!I100</f>
        <v>Grohe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25">
      <c r="A100" s="18" t="str">
        <f>Fatturati!I101</f>
        <v>Galletti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25">
      <c r="A101" s="18" t="str">
        <f>Fatturati!I102</f>
        <v>Royo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25">
      <c r="A102" s="18" t="str">
        <f>Fatturati!I103</f>
        <v xml:space="preserve">Ardeco 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25">
      <c r="A103" s="18" t="str">
        <f>Fatturati!I104</f>
        <v>Itap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2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58" sqref="B58:C62"/>
    </sheetView>
  </sheetViews>
  <sheetFormatPr defaultRowHeight="15" x14ac:dyDescent="0.25"/>
  <cols>
    <col min="1" max="1" width="9.140625" style="1"/>
    <col min="2" max="2" width="16.140625" customWidth="1"/>
    <col min="3" max="3" width="19.140625" customWidth="1"/>
    <col min="4" max="5" width="9.140625" style="1"/>
    <col min="6" max="6" width="31" style="1" bestFit="1" customWidth="1"/>
    <col min="7" max="18" width="13.140625" style="1" bestFit="1" customWidth="1"/>
    <col min="19" max="21" width="9.140625" style="1"/>
  </cols>
  <sheetData>
    <row r="1" spans="1:18" ht="35.25" customHeight="1" x14ac:dyDescent="0.25">
      <c r="A1" s="31" t="s">
        <v>122</v>
      </c>
      <c r="B1" s="31"/>
      <c r="C1" s="31"/>
      <c r="D1" s="31"/>
      <c r="F1" s="31" t="s">
        <v>124</v>
      </c>
      <c r="G1" s="31"/>
      <c r="H1" s="31"/>
      <c r="I1" s="31"/>
      <c r="J1" s="31"/>
      <c r="K1" s="31"/>
      <c r="L1" s="31"/>
      <c r="M1" s="31"/>
      <c r="N1" s="31"/>
    </row>
    <row r="2" spans="1:18" x14ac:dyDescent="0.25">
      <c r="B2" s="24" t="s">
        <v>121</v>
      </c>
      <c r="C2" s="25" t="s">
        <v>123</v>
      </c>
      <c r="F2" s="22" t="s">
        <v>121</v>
      </c>
      <c r="G2" s="21" t="s">
        <v>125</v>
      </c>
      <c r="H2" s="21" t="s">
        <v>126</v>
      </c>
      <c r="I2" s="21" t="s">
        <v>127</v>
      </c>
      <c r="J2" s="21" t="s">
        <v>128</v>
      </c>
      <c r="K2" s="21" t="s">
        <v>129</v>
      </c>
      <c r="L2" s="21" t="s">
        <v>130</v>
      </c>
      <c r="M2" s="21" t="s">
        <v>131</v>
      </c>
      <c r="N2" s="21" t="s">
        <v>132</v>
      </c>
      <c r="O2" s="21" t="s">
        <v>133</v>
      </c>
      <c r="P2" s="21" t="s">
        <v>134</v>
      </c>
      <c r="Q2" s="21" t="s">
        <v>135</v>
      </c>
      <c r="R2" s="21" t="s">
        <v>136</v>
      </c>
    </row>
    <row r="3" spans="1:18" x14ac:dyDescent="0.25">
      <c r="B3" s="26" t="s">
        <v>84</v>
      </c>
      <c r="C3" s="27">
        <v>1100000</v>
      </c>
      <c r="F3" s="23" t="str">
        <f t="shared" ref="F3:F56" si="0">IF(B3=0,"",B3)</f>
        <v>Valsir</v>
      </c>
      <c r="G3" s="2">
        <f>IFERROR(VLOOKUP($F$3,Stagionalità!$A$6:$M$103,2,FALSE)*C3,"")</f>
        <v>50875.640746838981</v>
      </c>
      <c r="H3" s="2">
        <f>IFERROR(VLOOKUP(F3,Stagionalità!$A$6:$M$103,3,FALSE)*C3,"")</f>
        <v>146173.66180993509</v>
      </c>
      <c r="I3" s="2">
        <f>IFERROR(VLOOKUP(F3,Stagionalità!$A$6:$M$103,4,FALSE)*C3,"")</f>
        <v>201962.03672061884</v>
      </c>
      <c r="J3" s="2">
        <f>IFERROR(VLOOKUP(F3,Stagionalità!$A$6:$M$103,5,FALSE)*C3,"")</f>
        <v>59126.409643045758</v>
      </c>
      <c r="K3" s="2">
        <f>IFERROR(VLOOKUP(F3,Stagionalità!$A$6:$M$103,6,FALSE)*C3,"")</f>
        <v>109638.44791699028</v>
      </c>
      <c r="L3" s="2">
        <f>IFERROR(VLOOKUP(F3,Stagionalità!$A$6:$M$103,7,FALSE)*C3,"")</f>
        <v>116977.47677778124</v>
      </c>
      <c r="M3" s="2">
        <f>IFERROR(VLOOKUP(F3,Stagionalità!$A$6:$M$103,8,FALSE)*C3,"")</f>
        <v>100321.476280717</v>
      </c>
      <c r="N3" s="2">
        <f>IFERROR(VLOOKUP(F3,Stagionalità!$A$6:$M$103,9,FALSE)*C3,"")</f>
        <v>31506.290968964553</v>
      </c>
      <c r="O3" s="2">
        <f>IFERROR(VLOOKUP(F3,Stagionalità!$A$6:$M$103,10,FALSE)*C3,"")</f>
        <v>98488.427723756555</v>
      </c>
      <c r="P3" s="2">
        <f>IFERROR(VLOOKUP(F3,Stagionalità!$A$6:$M$103,11,FALSE)*C3,"")</f>
        <v>184930.1314113517</v>
      </c>
      <c r="Q3" s="2">
        <f>IFERROR(VLOOKUP(F3,Stagionalità!$A$6:$M$103,12,FALSE)*C3,"")</f>
        <v>0</v>
      </c>
      <c r="R3" s="2">
        <f>IFERROR(VLOOKUP(F3,Stagionalità!$A$6:$M$103,13,FALSE)*C3,"")</f>
        <v>0</v>
      </c>
    </row>
    <row r="4" spans="1:18" x14ac:dyDescent="0.25">
      <c r="B4" s="28" t="s">
        <v>7</v>
      </c>
      <c r="C4" s="29">
        <v>800000</v>
      </c>
      <c r="F4" s="23" t="str">
        <f t="shared" si="0"/>
        <v xml:space="preserve">Immergas </v>
      </c>
      <c r="G4" s="2">
        <f>IFERROR(VLOOKUP(F4,Stagionalità!$A$6:$M$103,2,FALSE)*C4,"")</f>
        <v>84606.217200462546</v>
      </c>
      <c r="H4" s="2">
        <f>IFERROR(VLOOKUP(F4,Stagionalità!$A$6:$M$103,3,FALSE)*C4,"")</f>
        <v>120442.08463869619</v>
      </c>
      <c r="I4" s="2">
        <f>IFERROR(VLOOKUP(F4,Stagionalità!$A$6:$M$103,4,FALSE)*C4,"")</f>
        <v>79418.955497833696</v>
      </c>
      <c r="J4" s="2">
        <f>IFERROR(VLOOKUP(F4,Stagionalità!$A$6:$M$103,5,FALSE)*C4,"")</f>
        <v>26225.97526284432</v>
      </c>
      <c r="K4" s="2">
        <f>IFERROR(VLOOKUP(F4,Stagionalità!$A$6:$M$103,6,FALSE)*C4,"")</f>
        <v>73140.789814245771</v>
      </c>
      <c r="L4" s="2">
        <f>IFERROR(VLOOKUP(F4,Stagionalità!$A$6:$M$103,7,FALSE)*C4,"")</f>
        <v>90985.710359420496</v>
      </c>
      <c r="M4" s="2">
        <f>IFERROR(VLOOKUP(F4,Stagionalità!$A$6:$M$103,8,FALSE)*C4,"")</f>
        <v>16249.722143414619</v>
      </c>
      <c r="N4" s="2">
        <f>IFERROR(VLOOKUP(F4,Stagionalità!$A$6:$M$103,9,FALSE)*C4,"")</f>
        <v>26159.426713046807</v>
      </c>
      <c r="O4" s="2">
        <f>IFERROR(VLOOKUP(F4,Stagionalità!$A$6:$M$103,10,FALSE)*C4,"")</f>
        <v>136668.7963743078</v>
      </c>
      <c r="P4" s="2">
        <f>IFERROR(VLOOKUP(F4,Stagionalità!$A$6:$M$103,11,FALSE)*C4,"")</f>
        <v>146102.32199572778</v>
      </c>
      <c r="Q4" s="2">
        <f>IFERROR(VLOOKUP(F4,Stagionalità!$A$6:$M$103,12,FALSE)*C4,"")</f>
        <v>0</v>
      </c>
      <c r="R4" s="2">
        <f>IFERROR(VLOOKUP(F4,Stagionalità!$A$6:$M$103,13,FALSE)*C4,"")</f>
        <v>0</v>
      </c>
    </row>
    <row r="5" spans="1:18" x14ac:dyDescent="0.25">
      <c r="B5" s="26" t="s">
        <v>17</v>
      </c>
      <c r="C5" s="27">
        <v>375000</v>
      </c>
      <c r="F5" s="23" t="str">
        <f t="shared" si="0"/>
        <v>Geberit</v>
      </c>
      <c r="G5" s="2">
        <f>IFERROR(VLOOKUP(F5,Stagionalità!$A$6:$M$103,2,FALSE)*C5,"")</f>
        <v>32419.305753009725</v>
      </c>
      <c r="H5" s="2">
        <f>IFERROR(VLOOKUP(F5,Stagionalità!$A$6:$M$103,3,FALSE)*C5,"")</f>
        <v>64969.891959642533</v>
      </c>
      <c r="I5" s="2">
        <f>IFERROR(VLOOKUP(F5,Stagionalità!$A$6:$M$103,4,FALSE)*C5,"")</f>
        <v>64183.848365407437</v>
      </c>
      <c r="J5" s="2">
        <f>IFERROR(VLOOKUP(F5,Stagionalità!$A$6:$M$103,5,FALSE)*C5,"")</f>
        <v>33298.301536081039</v>
      </c>
      <c r="K5" s="2">
        <f>IFERROR(VLOOKUP(F5,Stagionalità!$A$6:$M$103,6,FALSE)*C5,"")</f>
        <v>29228.962618058202</v>
      </c>
      <c r="L5" s="2">
        <f>IFERROR(VLOOKUP(F5,Stagionalità!$A$6:$M$103,7,FALSE)*C5,"")</f>
        <v>28815.110242252103</v>
      </c>
      <c r="M5" s="2">
        <f>IFERROR(VLOOKUP(F5,Stagionalità!$A$6:$M$103,8,FALSE)*C5,"")</f>
        <v>35574.407646638982</v>
      </c>
      <c r="N5" s="2">
        <f>IFERROR(VLOOKUP(F5,Stagionalità!$A$6:$M$103,9,FALSE)*C5,"")</f>
        <v>27973.117762569193</v>
      </c>
      <c r="O5" s="2">
        <f>IFERROR(VLOOKUP(F5,Stagionalità!$A$6:$M$103,10,FALSE)*C5,"")</f>
        <v>17340.807936873924</v>
      </c>
      <c r="P5" s="2">
        <f>IFERROR(VLOOKUP(F5,Stagionalità!$A$6:$M$103,11,FALSE)*C5,"")</f>
        <v>41196.246179466856</v>
      </c>
      <c r="Q5" s="2">
        <f>IFERROR(VLOOKUP(F5,Stagionalità!$A$6:$M$103,12,FALSE)*C5,"")</f>
        <v>0</v>
      </c>
      <c r="R5" s="2">
        <f>IFERROR(VLOOKUP(F5,Stagionalità!$A$6:$M$103,13,FALSE)*C5,"")</f>
        <v>0</v>
      </c>
    </row>
    <row r="6" spans="1:18" x14ac:dyDescent="0.25">
      <c r="B6" s="28" t="s">
        <v>63</v>
      </c>
      <c r="C6" s="29">
        <v>300000</v>
      </c>
      <c r="F6" s="23" t="str">
        <f t="shared" si="0"/>
        <v xml:space="preserve">Cordivari </v>
      </c>
      <c r="G6" s="2">
        <f>IFERROR(VLOOKUP(F6,Stagionalità!$A$6:$M$103,2,FALSE)*C6,"")</f>
        <v>19877.887204159491</v>
      </c>
      <c r="H6" s="2">
        <f>IFERROR(VLOOKUP(F6,Stagionalità!$A$6:$M$103,3,FALSE)*C6,"")</f>
        <v>33552.07132767023</v>
      </c>
      <c r="I6" s="2">
        <f>IFERROR(VLOOKUP(F6,Stagionalità!$A$6:$M$103,4,FALSE)*C6,"")</f>
        <v>43826.202364996745</v>
      </c>
      <c r="J6" s="2">
        <f>IFERROR(VLOOKUP(F6,Stagionalità!$A$6:$M$103,5,FALSE)*C6,"")</f>
        <v>27168.536976738815</v>
      </c>
      <c r="K6" s="2">
        <f>IFERROR(VLOOKUP(F6,Stagionalità!$A$6:$M$103,6,FALSE)*C6,"")</f>
        <v>47208.460050203241</v>
      </c>
      <c r="L6" s="2">
        <f>IFERROR(VLOOKUP(F6,Stagionalità!$A$6:$M$103,7,FALSE)*C6,"")</f>
        <v>27026.868098147723</v>
      </c>
      <c r="M6" s="2">
        <f>IFERROR(VLOOKUP(F6,Stagionalità!$A$6:$M$103,8,FALSE)*C6,"")</f>
        <v>36552.627948268761</v>
      </c>
      <c r="N6" s="2">
        <f>IFERROR(VLOOKUP(F6,Stagionalità!$A$6:$M$103,9,FALSE)*C6,"")</f>
        <v>12092.219265227533</v>
      </c>
      <c r="O6" s="2">
        <f>IFERROR(VLOOKUP(F6,Stagionalità!$A$6:$M$103,10,FALSE)*C6,"")</f>
        <v>28377.312732442424</v>
      </c>
      <c r="P6" s="2">
        <f>IFERROR(VLOOKUP(F6,Stagionalità!$A$6:$M$103,11,FALSE)*C6,"")</f>
        <v>24317.814032145041</v>
      </c>
      <c r="Q6" s="2">
        <f>IFERROR(VLOOKUP(F6,Stagionalità!$A$6:$M$103,12,FALSE)*C6,"")</f>
        <v>0</v>
      </c>
      <c r="R6" s="2">
        <f>IFERROR(VLOOKUP(F6,Stagionalità!$A$6:$M$103,13,FALSE)*C6,"")</f>
        <v>0</v>
      </c>
    </row>
    <row r="7" spans="1:18" x14ac:dyDescent="0.25">
      <c r="B7" s="26" t="s">
        <v>81</v>
      </c>
      <c r="C7" s="27">
        <v>300000</v>
      </c>
      <c r="F7" s="23" t="str">
        <f t="shared" si="0"/>
        <v>Samsung</v>
      </c>
      <c r="G7" s="2">
        <f>IFERROR(VLOOKUP(F7,Stagionalità!$A$6:$M$103,2,FALSE)*C7,"")</f>
        <v>6337.434479052562</v>
      </c>
      <c r="H7" s="2">
        <f>IFERROR(VLOOKUP(F7,Stagionalità!$A$6:$M$103,3,FALSE)*C7,"")</f>
        <v>84200.951016546795</v>
      </c>
      <c r="I7" s="2">
        <f>IFERROR(VLOOKUP(F7,Stagionalità!$A$6:$M$103,4,FALSE)*C7,"")</f>
        <v>50475.460873577424</v>
      </c>
      <c r="J7" s="2">
        <f>IFERROR(VLOOKUP(F7,Stagionalità!$A$6:$M$103,5,FALSE)*C7,"")</f>
        <v>20490.416195518061</v>
      </c>
      <c r="K7" s="2">
        <f>IFERROR(VLOOKUP(F7,Stagionalità!$A$6:$M$103,6,FALSE)*C7,"")</f>
        <v>30910.052263724243</v>
      </c>
      <c r="L7" s="2">
        <f>IFERROR(VLOOKUP(F7,Stagionalità!$A$6:$M$103,7,FALSE)*C7,"")</f>
        <v>20479.527778565873</v>
      </c>
      <c r="M7" s="2">
        <f>IFERROR(VLOOKUP(F7,Stagionalità!$A$6:$M$103,8,FALSE)*C7,"")</f>
        <v>22838.393614512272</v>
      </c>
      <c r="N7" s="2">
        <f>IFERROR(VLOOKUP(F7,Stagionalità!$A$6:$M$103,9,FALSE)*C7,"")</f>
        <v>15510.235078077994</v>
      </c>
      <c r="O7" s="2">
        <f>IFERROR(VLOOKUP(F7,Stagionalità!$A$6:$M$103,10,FALSE)*C7,"")</f>
        <v>6841.9886880994718</v>
      </c>
      <c r="P7" s="2">
        <f>IFERROR(VLOOKUP(F7,Stagionalità!$A$6:$M$103,11,FALSE)*C7,"")</f>
        <v>41915.540012325306</v>
      </c>
      <c r="Q7" s="2">
        <f>IFERROR(VLOOKUP(F7,Stagionalità!$A$6:$M$103,12,FALSE)*C7,"")</f>
        <v>0</v>
      </c>
      <c r="R7" s="2">
        <f>IFERROR(VLOOKUP(F7,Stagionalità!$A$6:$M$103,13,FALSE)*C7,"")</f>
        <v>0</v>
      </c>
    </row>
    <row r="8" spans="1:18" x14ac:dyDescent="0.25">
      <c r="B8" s="28" t="s">
        <v>54</v>
      </c>
      <c r="C8" s="29">
        <v>280000</v>
      </c>
      <c r="F8" s="23" t="str">
        <f t="shared" si="0"/>
        <v>Silmet</v>
      </c>
      <c r="G8" s="2">
        <f>IFERROR(VLOOKUP(F8,Stagionalità!$A$6:$M$103,2,FALSE)*C8,"")</f>
        <v>0</v>
      </c>
      <c r="H8" s="2">
        <f>IFERROR(VLOOKUP(F8,Stagionalità!$A$6:$M$103,3,FALSE)*C8,"")</f>
        <v>53170.671395581834</v>
      </c>
      <c r="I8" s="2">
        <f>IFERROR(VLOOKUP(F8,Stagionalità!$A$6:$M$103,4,FALSE)*C8,"")</f>
        <v>15759.176240273489</v>
      </c>
      <c r="J8" s="2">
        <f>IFERROR(VLOOKUP(F8,Stagionalità!$A$6:$M$103,5,FALSE)*C8,"")</f>
        <v>38591.998962278478</v>
      </c>
      <c r="K8" s="2">
        <f>IFERROR(VLOOKUP(F8,Stagionalità!$A$6:$M$103,6,FALSE)*C8,"")</f>
        <v>2480.243181845346</v>
      </c>
      <c r="L8" s="2">
        <f>IFERROR(VLOOKUP(F8,Stagionalità!$A$6:$M$103,7,FALSE)*C8,"")</f>
        <v>31426.481356001641</v>
      </c>
      <c r="M8" s="2">
        <f>IFERROR(VLOOKUP(F8,Stagionalità!$A$6:$M$103,8,FALSE)*C8,"")</f>
        <v>17499.910394112296</v>
      </c>
      <c r="N8" s="2">
        <f>IFERROR(VLOOKUP(F8,Stagionalità!$A$6:$M$103,9,FALSE)*C8,"")</f>
        <v>0</v>
      </c>
      <c r="O8" s="2">
        <f>IFERROR(VLOOKUP(F8,Stagionalità!$A$6:$M$103,10,FALSE)*C8,"")</f>
        <v>66220.901554704818</v>
      </c>
      <c r="P8" s="2">
        <f>IFERROR(VLOOKUP(F8,Stagionalità!$A$6:$M$103,11,FALSE)*C8,"")</f>
        <v>54850.616915202096</v>
      </c>
      <c r="Q8" s="2">
        <f>IFERROR(VLOOKUP(F8,Stagionalità!$A$6:$M$103,12,FALSE)*C8,"")</f>
        <v>0</v>
      </c>
      <c r="R8" s="2">
        <f>IFERROR(VLOOKUP(F8,Stagionalità!$A$6:$M$103,13,FALSE)*C8,"")</f>
        <v>0</v>
      </c>
    </row>
    <row r="9" spans="1:18" x14ac:dyDescent="0.25">
      <c r="B9" s="26" t="s">
        <v>67</v>
      </c>
      <c r="C9" s="27">
        <v>280000</v>
      </c>
      <c r="F9" s="23" t="str">
        <f t="shared" si="0"/>
        <v>Giacomini</v>
      </c>
      <c r="G9" s="2">
        <f>IFERROR(VLOOKUP(F9,Stagionalità!$A$6:$M$103,2,FALSE)*C9,"")</f>
        <v>20849.00188259425</v>
      </c>
      <c r="H9" s="2">
        <f>IFERROR(VLOOKUP(F9,Stagionalità!$A$6:$M$103,3,FALSE)*C9,"")</f>
        <v>25968.299960617816</v>
      </c>
      <c r="I9" s="2">
        <f>IFERROR(VLOOKUP(F9,Stagionalità!$A$6:$M$103,4,FALSE)*C9,"")</f>
        <v>44484.763783536815</v>
      </c>
      <c r="J9" s="2">
        <f>IFERROR(VLOOKUP(F9,Stagionalità!$A$6:$M$103,5,FALSE)*C9,"")</f>
        <v>33131.193117761723</v>
      </c>
      <c r="K9" s="2">
        <f>IFERROR(VLOOKUP(F9,Stagionalità!$A$6:$M$103,6,FALSE)*C9,"")</f>
        <v>25508.839541508547</v>
      </c>
      <c r="L9" s="2">
        <f>IFERROR(VLOOKUP(F9,Stagionalità!$A$6:$M$103,7,FALSE)*C9,"")</f>
        <v>37817.7782143562</v>
      </c>
      <c r="M9" s="2">
        <f>IFERROR(VLOOKUP(F9,Stagionalità!$A$6:$M$103,8,FALSE)*C9,"")</f>
        <v>30545.361869941491</v>
      </c>
      <c r="N9" s="2">
        <f>IFERROR(VLOOKUP(F9,Stagionalità!$A$6:$M$103,9,FALSE)*C9,"")</f>
        <v>13443.373205159525</v>
      </c>
      <c r="O9" s="2">
        <f>IFERROR(VLOOKUP(F9,Stagionalità!$A$6:$M$103,10,FALSE)*C9,"")</f>
        <v>22579.76296795622</v>
      </c>
      <c r="P9" s="2">
        <f>IFERROR(VLOOKUP(F9,Stagionalità!$A$6:$M$103,11,FALSE)*C9,"")</f>
        <v>25671.625456567421</v>
      </c>
      <c r="Q9" s="2">
        <f>IFERROR(VLOOKUP(F9,Stagionalità!$A$6:$M$103,12,FALSE)*C9,"")</f>
        <v>0</v>
      </c>
      <c r="R9" s="2">
        <f>IFERROR(VLOOKUP(F9,Stagionalità!$A$6:$M$103,13,FALSE)*C9,"")</f>
        <v>0</v>
      </c>
    </row>
    <row r="10" spans="1:18" x14ac:dyDescent="0.25">
      <c r="B10" s="28" t="s">
        <v>47</v>
      </c>
      <c r="C10" s="29">
        <v>240000</v>
      </c>
      <c r="F10" s="23" t="str">
        <f t="shared" si="0"/>
        <v xml:space="preserve">Ercos </v>
      </c>
      <c r="G10" s="2">
        <f>IFERROR(VLOOKUP(F10,Stagionalità!$A$6:$M$103,2,FALSE)*C10,"")</f>
        <v>33650.835072392765</v>
      </c>
      <c r="H10" s="2">
        <f>IFERROR(VLOOKUP(F10,Stagionalità!$A$6:$M$103,3,FALSE)*C10,"")</f>
        <v>25183.409474021682</v>
      </c>
      <c r="I10" s="2">
        <f>IFERROR(VLOOKUP(F10,Stagionalità!$A$6:$M$103,4,FALSE)*C10,"")</f>
        <v>39184.513303707521</v>
      </c>
      <c r="J10" s="2">
        <f>IFERROR(VLOOKUP(F10,Stagionalità!$A$6:$M$103,5,FALSE)*C10,"")</f>
        <v>35173.429821444603</v>
      </c>
      <c r="K10" s="2">
        <f>IFERROR(VLOOKUP(F10,Stagionalità!$A$6:$M$103,6,FALSE)*C10,"")</f>
        <v>17054.911718238731</v>
      </c>
      <c r="L10" s="2">
        <f>IFERROR(VLOOKUP(F10,Stagionalità!$A$6:$M$103,7,FALSE)*C10,"")</f>
        <v>15478.940155610881</v>
      </c>
      <c r="M10" s="2">
        <f>IFERROR(VLOOKUP(F10,Stagionalità!$A$6:$M$103,8,FALSE)*C10,"")</f>
        <v>13310.326777010574</v>
      </c>
      <c r="N10" s="2">
        <f>IFERROR(VLOOKUP(F10,Stagionalità!$A$6:$M$103,9,FALSE)*C10,"")</f>
        <v>0</v>
      </c>
      <c r="O10" s="2">
        <f>IFERROR(VLOOKUP(F10,Stagionalità!$A$6:$M$103,10,FALSE)*C10,"")</f>
        <v>45744.675415673344</v>
      </c>
      <c r="P10" s="2">
        <f>IFERROR(VLOOKUP(F10,Stagionalità!$A$6:$M$103,11,FALSE)*C10,"")</f>
        <v>15218.958261899903</v>
      </c>
      <c r="Q10" s="2">
        <f>IFERROR(VLOOKUP(F10,Stagionalità!$A$6:$M$103,12,FALSE)*C10,"")</f>
        <v>0</v>
      </c>
      <c r="R10" s="2">
        <f>IFERROR(VLOOKUP(F10,Stagionalità!$A$6:$M$103,13,FALSE)*C10,"")</f>
        <v>0</v>
      </c>
    </row>
    <row r="11" spans="1:18" x14ac:dyDescent="0.25">
      <c r="B11" s="26" t="s">
        <v>101</v>
      </c>
      <c r="C11" s="27">
        <v>200000</v>
      </c>
      <c r="F11" s="23" t="str">
        <f t="shared" si="0"/>
        <v xml:space="preserve">Ibp Banninger </v>
      </c>
      <c r="G11" s="2">
        <f>IFERROR(VLOOKUP(F11,Stagionalità!$A$6:$M$103,2,FALSE)*C11,"")</f>
        <v>31188.894764073433</v>
      </c>
      <c r="H11" s="2">
        <f>IFERROR(VLOOKUP(F11,Stagionalità!$A$6:$M$103,3,FALSE)*C11,"")</f>
        <v>15778.406991090569</v>
      </c>
      <c r="I11" s="2">
        <f>IFERROR(VLOOKUP(F11,Stagionalità!$A$6:$M$103,4,FALSE)*C11,"")</f>
        <v>19322.974056322171</v>
      </c>
      <c r="J11" s="2">
        <f>IFERROR(VLOOKUP(F11,Stagionalità!$A$6:$M$103,5,FALSE)*C11,"")</f>
        <v>28126.972214167534</v>
      </c>
      <c r="K11" s="2">
        <f>IFERROR(VLOOKUP(F11,Stagionalità!$A$6:$M$103,6,FALSE)*C11,"")</f>
        <v>18398.803736617374</v>
      </c>
      <c r="L11" s="2">
        <f>IFERROR(VLOOKUP(F11,Stagionalità!$A$6:$M$103,7,FALSE)*C11,"")</f>
        <v>17350.36757807836</v>
      </c>
      <c r="M11" s="2">
        <f>IFERROR(VLOOKUP(F11,Stagionalità!$A$6:$M$103,8,FALSE)*C11,"")</f>
        <v>16892.103183402414</v>
      </c>
      <c r="N11" s="2">
        <f>IFERROR(VLOOKUP(F11,Stagionalità!$A$6:$M$103,9,FALSE)*C11,"")</f>
        <v>8367.0208834382338</v>
      </c>
      <c r="O11" s="2">
        <f>IFERROR(VLOOKUP(F11,Stagionalità!$A$6:$M$103,10,FALSE)*C11,"")</f>
        <v>18021.275748943888</v>
      </c>
      <c r="P11" s="2">
        <f>IFERROR(VLOOKUP(F11,Stagionalità!$A$6:$M$103,11,FALSE)*C11,"")</f>
        <v>26553.180843866026</v>
      </c>
      <c r="Q11" s="2">
        <f>IFERROR(VLOOKUP(F11,Stagionalità!$A$6:$M$103,12,FALSE)*C11,"")</f>
        <v>0</v>
      </c>
      <c r="R11" s="2">
        <f>IFERROR(VLOOKUP(F11,Stagionalità!$A$6:$M$103,13,FALSE)*C11,"")</f>
        <v>0</v>
      </c>
    </row>
    <row r="12" spans="1:18" x14ac:dyDescent="0.25">
      <c r="B12" s="28" t="s">
        <v>29</v>
      </c>
      <c r="C12" s="29">
        <v>200000</v>
      </c>
      <c r="F12" s="23" t="str">
        <f t="shared" si="0"/>
        <v>Caleffi</v>
      </c>
      <c r="G12" s="2">
        <f>IFERROR(VLOOKUP(F12,Stagionalità!$A$6:$M$103,2,FALSE)*C12,"")</f>
        <v>14295.829312663685</v>
      </c>
      <c r="H12" s="2">
        <f>IFERROR(VLOOKUP(F12,Stagionalità!$A$6:$M$103,3,FALSE)*C12,"")</f>
        <v>20498.270047934981</v>
      </c>
      <c r="I12" s="2">
        <f>IFERROR(VLOOKUP(F12,Stagionalità!$A$6:$M$103,4,FALSE)*C12,"")</f>
        <v>27760.526243579094</v>
      </c>
      <c r="J12" s="2">
        <f>IFERROR(VLOOKUP(F12,Stagionalità!$A$6:$M$103,5,FALSE)*C12,"")</f>
        <v>13268.434808624157</v>
      </c>
      <c r="K12" s="2">
        <f>IFERROR(VLOOKUP(F12,Stagionalità!$A$6:$M$103,6,FALSE)*C12,"")</f>
        <v>11545.97961446818</v>
      </c>
      <c r="L12" s="2">
        <f>IFERROR(VLOOKUP(F12,Stagionalità!$A$6:$M$103,7,FALSE)*C12,"")</f>
        <v>33591.089230697471</v>
      </c>
      <c r="M12" s="2">
        <f>IFERROR(VLOOKUP(F12,Stagionalità!$A$6:$M$103,8,FALSE)*C12,"")</f>
        <v>32391.247685269842</v>
      </c>
      <c r="N12" s="2">
        <f>IFERROR(VLOOKUP(F12,Stagionalità!$A$6:$M$103,9,FALSE)*C12,"")</f>
        <v>6949.0986549548998</v>
      </c>
      <c r="O12" s="2">
        <f>IFERROR(VLOOKUP(F12,Stagionalità!$A$6:$M$103,10,FALSE)*C12,"")</f>
        <v>11977.502796751061</v>
      </c>
      <c r="P12" s="2">
        <f>IFERROR(VLOOKUP(F12,Stagionalità!$A$6:$M$103,11,FALSE)*C12,"")</f>
        <v>27722.021605056634</v>
      </c>
      <c r="Q12" s="2">
        <f>IFERROR(VLOOKUP(F12,Stagionalità!$A$6:$M$103,12,FALSE)*C12,"")</f>
        <v>0</v>
      </c>
      <c r="R12" s="2">
        <f>IFERROR(VLOOKUP(F12,Stagionalità!$A$6:$M$103,13,FALSE)*C12,"")</f>
        <v>0</v>
      </c>
    </row>
    <row r="13" spans="1:18" x14ac:dyDescent="0.25">
      <c r="B13" s="26" t="s">
        <v>8</v>
      </c>
      <c r="C13" s="27">
        <v>200000</v>
      </c>
      <c r="F13" s="23" t="str">
        <f t="shared" si="0"/>
        <v xml:space="preserve">Haier </v>
      </c>
      <c r="G13" s="2">
        <f>IFERROR(VLOOKUP(F13,Stagionalità!$A$6:$M$103,2,FALSE)*C13,"")</f>
        <v>0</v>
      </c>
      <c r="H13" s="2">
        <f>IFERROR(VLOOKUP(F13,Stagionalità!$A$6:$M$103,3,FALSE)*C13,"")</f>
        <v>3673.9951024279994</v>
      </c>
      <c r="I13" s="2">
        <f>IFERROR(VLOOKUP(F13,Stagionalità!$A$6:$M$103,4,FALSE)*C13,"")</f>
        <v>58854.037829138564</v>
      </c>
      <c r="J13" s="2">
        <f>IFERROR(VLOOKUP(F13,Stagionalità!$A$6:$M$103,5,FALSE)*C13,"")</f>
        <v>5247.3848560687447</v>
      </c>
      <c r="K13" s="2">
        <f>IFERROR(VLOOKUP(F13,Stagionalità!$A$6:$M$103,6,FALSE)*C13,"")</f>
        <v>42100.465445590657</v>
      </c>
      <c r="L13" s="2">
        <f>IFERROR(VLOOKUP(F13,Stagionalità!$A$6:$M$103,7,FALSE)*C13,"")</f>
        <v>56315.165143036291</v>
      </c>
      <c r="M13" s="2">
        <f>IFERROR(VLOOKUP(F13,Stagionalità!$A$6:$M$103,8,FALSE)*C13,"")</f>
        <v>45789.068087662468</v>
      </c>
      <c r="N13" s="2">
        <f>IFERROR(VLOOKUP(F13,Stagionalità!$A$6:$M$103,9,FALSE)*C13,"")</f>
        <v>19135.575181474716</v>
      </c>
      <c r="O13" s="2">
        <f>IFERROR(VLOOKUP(F13,Stagionalità!$A$6:$M$103,10,FALSE)*C13,"")</f>
        <v>0.89153997829619047</v>
      </c>
      <c r="P13" s="2">
        <f>IFERROR(VLOOKUP(F13,Stagionalità!$A$6:$M$103,11,FALSE)*C13,"")</f>
        <v>-31116.583185377738</v>
      </c>
      <c r="Q13" s="2">
        <f>IFERROR(VLOOKUP(F13,Stagionalità!$A$6:$M$103,12,FALSE)*C13,"")</f>
        <v>0</v>
      </c>
      <c r="R13" s="2">
        <f>IFERROR(VLOOKUP(F13,Stagionalità!$A$6:$M$103,13,FALSE)*C13,"")</f>
        <v>0</v>
      </c>
    </row>
    <row r="14" spans="1:18" x14ac:dyDescent="0.25">
      <c r="B14" s="28" t="s">
        <v>53</v>
      </c>
      <c r="C14" s="29">
        <v>170000</v>
      </c>
      <c r="F14" s="23" t="str">
        <f t="shared" si="0"/>
        <v xml:space="preserve">Ariston </v>
      </c>
      <c r="G14" s="2">
        <f>IFERROR(VLOOKUP(F14,Stagionalità!$A$6:$M$103,2,FALSE)*C14,"")</f>
        <v>26647.850801350382</v>
      </c>
      <c r="H14" s="2">
        <f>IFERROR(VLOOKUP(F14,Stagionalità!$A$6:$M$103,3,FALSE)*C14,"")</f>
        <v>15037.363679476055</v>
      </c>
      <c r="I14" s="2">
        <f>IFERROR(VLOOKUP(F14,Stagionalità!$A$6:$M$103,4,FALSE)*C14,"")</f>
        <v>34022.018419955137</v>
      </c>
      <c r="J14" s="2">
        <f>IFERROR(VLOOKUP(F14,Stagionalità!$A$6:$M$103,5,FALSE)*C14,"")</f>
        <v>20608.299509229997</v>
      </c>
      <c r="K14" s="2">
        <f>IFERROR(VLOOKUP(F14,Stagionalità!$A$6:$M$103,6,FALSE)*C14,"")</f>
        <v>16270.002238721225</v>
      </c>
      <c r="L14" s="2">
        <f>IFERROR(VLOOKUP(F14,Stagionalità!$A$6:$M$103,7,FALSE)*C14,"")</f>
        <v>8860.8383714567626</v>
      </c>
      <c r="M14" s="2">
        <f>IFERROR(VLOOKUP(F14,Stagionalità!$A$6:$M$103,8,FALSE)*C14,"")</f>
        <v>17765.221109182417</v>
      </c>
      <c r="N14" s="2">
        <f>IFERROR(VLOOKUP(F14,Stagionalità!$A$6:$M$103,9,FALSE)*C14,"")</f>
        <v>11725.414649372184</v>
      </c>
      <c r="O14" s="2">
        <f>IFERROR(VLOOKUP(F14,Stagionalità!$A$6:$M$103,10,FALSE)*C14,"")</f>
        <v>17871.562243917662</v>
      </c>
      <c r="P14" s="2">
        <f>IFERROR(VLOOKUP(F14,Stagionalità!$A$6:$M$103,11,FALSE)*C14,"")</f>
        <v>1191.4289773381779</v>
      </c>
      <c r="Q14" s="2">
        <f>IFERROR(VLOOKUP(F14,Stagionalità!$A$6:$M$103,12,FALSE)*C14,"")</f>
        <v>0</v>
      </c>
      <c r="R14" s="2">
        <f>IFERROR(VLOOKUP(F14,Stagionalità!$A$6:$M$103,13,FALSE)*C14,"")</f>
        <v>0</v>
      </c>
    </row>
    <row r="15" spans="1:18" x14ac:dyDescent="0.25">
      <c r="B15" s="26" t="s">
        <v>38</v>
      </c>
      <c r="C15" s="27">
        <v>170000</v>
      </c>
      <c r="F15" s="23" t="str">
        <f t="shared" si="0"/>
        <v xml:space="preserve">Raccorderie Metalliche  </v>
      </c>
      <c r="G15" s="2">
        <f>IFERROR(VLOOKUP(F15,Stagionalità!$A$6:$M$103,2,FALSE)*C15,"")</f>
        <v>22708.864099557224</v>
      </c>
      <c r="H15" s="2">
        <f>IFERROR(VLOOKUP(F15,Stagionalità!$A$6:$M$103,3,FALSE)*C15,"")</f>
        <v>21201.895362508145</v>
      </c>
      <c r="I15" s="2">
        <f>IFERROR(VLOOKUP(F15,Stagionalità!$A$6:$M$103,4,FALSE)*C15,"")</f>
        <v>24036.302033571053</v>
      </c>
      <c r="J15" s="2">
        <f>IFERROR(VLOOKUP(F15,Stagionalità!$A$6:$M$103,5,FALSE)*C15,"")</f>
        <v>19750.876117862124</v>
      </c>
      <c r="K15" s="2">
        <f>IFERROR(VLOOKUP(F15,Stagionalità!$A$6:$M$103,6,FALSE)*C15,"")</f>
        <v>27901.24116131385</v>
      </c>
      <c r="L15" s="2">
        <f>IFERROR(VLOOKUP(F15,Stagionalità!$A$6:$M$103,7,FALSE)*C15,"")</f>
        <v>11550.704100196897</v>
      </c>
      <c r="M15" s="2">
        <f>IFERROR(VLOOKUP(F15,Stagionalità!$A$6:$M$103,8,FALSE)*C15,"")</f>
        <v>13679.028946550969</v>
      </c>
      <c r="N15" s="2">
        <f>IFERROR(VLOOKUP(F15,Stagionalità!$A$6:$M$103,9,FALSE)*C15,"")</f>
        <v>6376.5750622059204</v>
      </c>
      <c r="O15" s="2">
        <f>IFERROR(VLOOKUP(F15,Stagionalità!$A$6:$M$103,10,FALSE)*C15,"")</f>
        <v>13294.525260964607</v>
      </c>
      <c r="P15" s="2">
        <f>IFERROR(VLOOKUP(F15,Stagionalità!$A$6:$M$103,11,FALSE)*C15,"")</f>
        <v>9499.9878552692098</v>
      </c>
      <c r="Q15" s="2">
        <f>IFERROR(VLOOKUP(F15,Stagionalità!$A$6:$M$103,12,FALSE)*C15,"")</f>
        <v>0</v>
      </c>
      <c r="R15" s="2">
        <f>IFERROR(VLOOKUP(F15,Stagionalità!$A$6:$M$103,13,FALSE)*C15,"")</f>
        <v>0</v>
      </c>
    </row>
    <row r="16" spans="1:18" x14ac:dyDescent="0.25">
      <c r="B16" s="28" t="s">
        <v>80</v>
      </c>
      <c r="C16" s="29">
        <v>160000</v>
      </c>
      <c r="F16" s="23" t="str">
        <f t="shared" si="0"/>
        <v xml:space="preserve">Rubinetterie Bresciane </v>
      </c>
      <c r="G16" s="2">
        <f>IFERROR(VLOOKUP(F16,Stagionalità!$A$6:$M$103,2,FALSE)*C16,"")</f>
        <v>12299.809313856918</v>
      </c>
      <c r="H16" s="2">
        <f>IFERROR(VLOOKUP(F16,Stagionalità!$A$6:$M$103,3,FALSE)*C16,"")</f>
        <v>18846.174770865433</v>
      </c>
      <c r="I16" s="2">
        <f>IFERROR(VLOOKUP(F16,Stagionalità!$A$6:$M$103,4,FALSE)*C16,"")</f>
        <v>27950.028264590328</v>
      </c>
      <c r="J16" s="2">
        <f>IFERROR(VLOOKUP(F16,Stagionalità!$A$6:$M$103,5,FALSE)*C16,"")</f>
        <v>11923.735790657272</v>
      </c>
      <c r="K16" s="2">
        <f>IFERROR(VLOOKUP(F16,Stagionalità!$A$6:$M$103,6,FALSE)*C16,"")</f>
        <v>19220.994434339726</v>
      </c>
      <c r="L16" s="2">
        <f>IFERROR(VLOOKUP(F16,Stagionalità!$A$6:$M$103,7,FALSE)*C16,"")</f>
        <v>22465.597600546553</v>
      </c>
      <c r="M16" s="2">
        <f>IFERROR(VLOOKUP(F16,Stagionalità!$A$6:$M$103,8,FALSE)*C16,"")</f>
        <v>18834.660962810518</v>
      </c>
      <c r="N16" s="2">
        <f>IFERROR(VLOOKUP(F16,Stagionalità!$A$6:$M$103,9,FALSE)*C16,"")</f>
        <v>5114.7952282800698</v>
      </c>
      <c r="O16" s="2">
        <f>IFERROR(VLOOKUP(F16,Stagionalità!$A$6:$M$103,10,FALSE)*C16,"")</f>
        <v>17403.560931479151</v>
      </c>
      <c r="P16" s="2">
        <f>IFERROR(VLOOKUP(F16,Stagionalità!$A$6:$M$103,11,FALSE)*C16,"")</f>
        <v>5940.642702574034</v>
      </c>
      <c r="Q16" s="2">
        <f>IFERROR(VLOOKUP(F16,Stagionalità!$A$6:$M$103,12,FALSE)*C16,"")</f>
        <v>0</v>
      </c>
      <c r="R16" s="2">
        <f>IFERROR(VLOOKUP(F16,Stagionalità!$A$6:$M$103,13,FALSE)*C16,"")</f>
        <v>0</v>
      </c>
    </row>
    <row r="17" spans="2:18" x14ac:dyDescent="0.25">
      <c r="B17" s="26" t="s">
        <v>14</v>
      </c>
      <c r="C17" s="27">
        <v>150000</v>
      </c>
      <c r="F17" s="23" t="str">
        <f t="shared" si="0"/>
        <v>Dab Pumps</v>
      </c>
      <c r="G17" s="2">
        <f>IFERROR(VLOOKUP(F17,Stagionalità!$A$6:$M$103,2,FALSE)*C17,"")</f>
        <v>27581.280267380585</v>
      </c>
      <c r="H17" s="2">
        <f>IFERROR(VLOOKUP(F17,Stagionalità!$A$6:$M$103,3,FALSE)*C17,"")</f>
        <v>10766.227857831353</v>
      </c>
      <c r="I17" s="2">
        <f>IFERROR(VLOOKUP(F17,Stagionalità!$A$6:$M$103,4,FALSE)*C17,"")</f>
        <v>26051.945633071904</v>
      </c>
      <c r="J17" s="2">
        <f>IFERROR(VLOOKUP(F17,Stagionalità!$A$6:$M$103,5,FALSE)*C17,"")</f>
        <v>30393.760050960173</v>
      </c>
      <c r="K17" s="2">
        <f>IFERROR(VLOOKUP(F17,Stagionalità!$A$6:$M$103,6,FALSE)*C17,"")</f>
        <v>8953.2908372646725</v>
      </c>
      <c r="L17" s="2">
        <f>IFERROR(VLOOKUP(F17,Stagionalità!$A$6:$M$103,7,FALSE)*C17,"")</f>
        <v>9519.3219839581616</v>
      </c>
      <c r="M17" s="2">
        <f>IFERROR(VLOOKUP(F17,Stagionalità!$A$6:$M$103,8,FALSE)*C17,"")</f>
        <v>18806.809930439329</v>
      </c>
      <c r="N17" s="2">
        <f>IFERROR(VLOOKUP(F17,Stagionalità!$A$6:$M$103,9,FALSE)*C17,"")</f>
        <v>2043.1966819402962</v>
      </c>
      <c r="O17" s="2">
        <f>IFERROR(VLOOKUP(F17,Stagionalità!$A$6:$M$103,10,FALSE)*C17,"")</f>
        <v>4267.8903035797775</v>
      </c>
      <c r="P17" s="2">
        <f>IFERROR(VLOOKUP(F17,Stagionalità!$A$6:$M$103,11,FALSE)*C17,"")</f>
        <v>11616.276453573744</v>
      </c>
      <c r="Q17" s="2">
        <f>IFERROR(VLOOKUP(F17,Stagionalità!$A$6:$M$103,12,FALSE)*C17,"")</f>
        <v>0</v>
      </c>
      <c r="R17" s="2">
        <f>IFERROR(VLOOKUP(F17,Stagionalità!$A$6:$M$103,13,FALSE)*C17,"")</f>
        <v>0</v>
      </c>
    </row>
    <row r="18" spans="2:18" x14ac:dyDescent="0.25">
      <c r="B18" s="28" t="s">
        <v>57</v>
      </c>
      <c r="C18" s="29">
        <v>110000</v>
      </c>
      <c r="F18" s="23" t="str">
        <f t="shared" si="0"/>
        <v>Tecnosystemi</v>
      </c>
      <c r="G18" s="2">
        <f>IFERROR(VLOOKUP(F18,Stagionalità!$A$6:$M$103,2,FALSE)*C18,"")</f>
        <v>8546.714184728</v>
      </c>
      <c r="H18" s="2">
        <f>IFERROR(VLOOKUP(F18,Stagionalità!$A$6:$M$103,3,FALSE)*C18,"")</f>
        <v>1871.0885776582063</v>
      </c>
      <c r="I18" s="2">
        <f>IFERROR(VLOOKUP(F18,Stagionalità!$A$6:$M$103,4,FALSE)*C18,"")</f>
        <v>23468.754060139261</v>
      </c>
      <c r="J18" s="2">
        <f>IFERROR(VLOOKUP(F18,Stagionalità!$A$6:$M$103,5,FALSE)*C18,"")</f>
        <v>1307.553387703405</v>
      </c>
      <c r="K18" s="2">
        <f>IFERROR(VLOOKUP(F18,Stagionalità!$A$6:$M$103,6,FALSE)*C18,"")</f>
        <v>28224.224043278817</v>
      </c>
      <c r="L18" s="2">
        <f>IFERROR(VLOOKUP(F18,Stagionalità!$A$6:$M$103,7,FALSE)*C18,"")</f>
        <v>4848.7202639240468</v>
      </c>
      <c r="M18" s="2">
        <f>IFERROR(VLOOKUP(F18,Stagionalità!$A$6:$M$103,8,FALSE)*C18,"")</f>
        <v>10999.935681943336</v>
      </c>
      <c r="N18" s="2">
        <f>IFERROR(VLOOKUP(F18,Stagionalità!$A$6:$M$103,9,FALSE)*C18,"")</f>
        <v>11213.994895584243</v>
      </c>
      <c r="O18" s="2">
        <f>IFERROR(VLOOKUP(F18,Stagionalità!$A$6:$M$103,10,FALSE)*C18,"")</f>
        <v>13694.557017560817</v>
      </c>
      <c r="P18" s="2">
        <f>IFERROR(VLOOKUP(F18,Stagionalità!$A$6:$M$103,11,FALSE)*C18,"")</f>
        <v>5824.4578874798663</v>
      </c>
      <c r="Q18" s="2">
        <f>IFERROR(VLOOKUP(F18,Stagionalità!$A$6:$M$103,12,FALSE)*C18,"")</f>
        <v>0</v>
      </c>
      <c r="R18" s="2">
        <f>IFERROR(VLOOKUP(F18,Stagionalità!$A$6:$M$103,13,FALSE)*C18,"")</f>
        <v>0</v>
      </c>
    </row>
    <row r="19" spans="2:18" x14ac:dyDescent="0.25">
      <c r="B19" s="26" t="s">
        <v>41</v>
      </c>
      <c r="C19" s="27">
        <v>110000</v>
      </c>
      <c r="F19" s="23" t="str">
        <f t="shared" si="0"/>
        <v>Ferroli</v>
      </c>
      <c r="G19" s="2">
        <f>IFERROR(VLOOKUP(F19,Stagionalità!$A$6:$M$103,2,FALSE)*C19,"")</f>
        <v>2638.0682959737078</v>
      </c>
      <c r="H19" s="2">
        <f>IFERROR(VLOOKUP(F19,Stagionalità!$A$6:$M$103,3,FALSE)*C19,"")</f>
        <v>3766.1517547051021</v>
      </c>
      <c r="I19" s="2">
        <f>IFERROR(VLOOKUP(F19,Stagionalità!$A$6:$M$103,4,FALSE)*C19,"")</f>
        <v>1435.1277047890615</v>
      </c>
      <c r="J19" s="2">
        <f>IFERROR(VLOOKUP(F19,Stagionalità!$A$6:$M$103,5,FALSE)*C19,"")</f>
        <v>197.4991511474922</v>
      </c>
      <c r="K19" s="2">
        <f>IFERROR(VLOOKUP(F19,Stagionalità!$A$6:$M$103,6,FALSE)*C19,"")</f>
        <v>46672.526117985864</v>
      </c>
      <c r="L19" s="2">
        <f>IFERROR(VLOOKUP(F19,Stagionalità!$A$6:$M$103,7,FALSE)*C19,"")</f>
        <v>18432.141468816691</v>
      </c>
      <c r="M19" s="2">
        <f>IFERROR(VLOOKUP(F19,Stagionalità!$A$6:$M$103,8,FALSE)*C19,"")</f>
        <v>0</v>
      </c>
      <c r="N19" s="2">
        <f>IFERROR(VLOOKUP(F19,Stagionalità!$A$6:$M$103,9,FALSE)*C19,"")</f>
        <v>2887.2954648757095</v>
      </c>
      <c r="O19" s="2">
        <f>IFERROR(VLOOKUP(F19,Stagionalità!$A$6:$M$103,10,FALSE)*C19,"")</f>
        <v>17608.407065583138</v>
      </c>
      <c r="P19" s="2">
        <f>IFERROR(VLOOKUP(F19,Stagionalità!$A$6:$M$103,11,FALSE)*C19,"")</f>
        <v>16362.78297612323</v>
      </c>
      <c r="Q19" s="2">
        <f>IFERROR(VLOOKUP(F19,Stagionalità!$A$6:$M$103,12,FALSE)*C19,"")</f>
        <v>0</v>
      </c>
      <c r="R19" s="2">
        <f>IFERROR(VLOOKUP(F19,Stagionalità!$A$6:$M$103,13,FALSE)*C19,"")</f>
        <v>0</v>
      </c>
    </row>
    <row r="20" spans="2:18" x14ac:dyDescent="0.25">
      <c r="B20" s="28" t="s">
        <v>12</v>
      </c>
      <c r="C20" s="29">
        <v>90000</v>
      </c>
      <c r="F20" s="23" t="str">
        <f t="shared" si="0"/>
        <v xml:space="preserve">Novellini </v>
      </c>
      <c r="G20" s="2">
        <f>IFERROR(VLOOKUP(F20,Stagionalità!$A$6:$M$103,2,FALSE)*C20,"")</f>
        <v>17746.005260093498</v>
      </c>
      <c r="H20" s="2">
        <f>IFERROR(VLOOKUP(F20,Stagionalità!$A$6:$M$103,3,FALSE)*C20,"")</f>
        <v>10024.291883249314</v>
      </c>
      <c r="I20" s="2">
        <f>IFERROR(VLOOKUP(F20,Stagionalità!$A$6:$M$103,4,FALSE)*C20,"")</f>
        <v>4888.3891844457839</v>
      </c>
      <c r="J20" s="2">
        <f>IFERROR(VLOOKUP(F20,Stagionalità!$A$6:$M$103,5,FALSE)*C20,"")</f>
        <v>6215.5040184397467</v>
      </c>
      <c r="K20" s="2">
        <f>IFERROR(VLOOKUP(F20,Stagionalità!$A$6:$M$103,6,FALSE)*C20,"")</f>
        <v>8552.2974680578809</v>
      </c>
      <c r="L20" s="2">
        <f>IFERROR(VLOOKUP(F20,Stagionalità!$A$6:$M$103,7,FALSE)*C20,"")</f>
        <v>7644.620789827628</v>
      </c>
      <c r="M20" s="2">
        <f>IFERROR(VLOOKUP(F20,Stagionalità!$A$6:$M$103,8,FALSE)*C20,"")</f>
        <v>12830.396671779532</v>
      </c>
      <c r="N20" s="2">
        <f>IFERROR(VLOOKUP(F20,Stagionalità!$A$6:$M$103,9,FALSE)*C20,"")</f>
        <v>2925.3885411903311</v>
      </c>
      <c r="O20" s="2">
        <f>IFERROR(VLOOKUP(F20,Stagionalità!$A$6:$M$103,10,FALSE)*C20,"")</f>
        <v>9756.7724339428187</v>
      </c>
      <c r="P20" s="2">
        <f>IFERROR(VLOOKUP(F20,Stagionalità!$A$6:$M$103,11,FALSE)*C20,"")</f>
        <v>9416.3337489734658</v>
      </c>
      <c r="Q20" s="2">
        <f>IFERROR(VLOOKUP(F20,Stagionalità!$A$6:$M$103,12,FALSE)*C20,"")</f>
        <v>0</v>
      </c>
      <c r="R20" s="2">
        <f>IFERROR(VLOOKUP(F20,Stagionalità!$A$6:$M$103,13,FALSE)*C20,"")</f>
        <v>0</v>
      </c>
    </row>
    <row r="21" spans="2:18" x14ac:dyDescent="0.25">
      <c r="B21" s="26" t="s">
        <v>10</v>
      </c>
      <c r="C21" s="27">
        <v>90000</v>
      </c>
      <c r="F21" s="23" t="str">
        <f t="shared" si="0"/>
        <v xml:space="preserve">Galassia </v>
      </c>
      <c r="G21" s="2">
        <f>IFERROR(VLOOKUP(F21,Stagionalità!$A$6:$M$103,2,FALSE)*C21,"")</f>
        <v>2716.3236484234912</v>
      </c>
      <c r="H21" s="2">
        <f>IFERROR(VLOOKUP(F21,Stagionalità!$A$6:$M$103,3,FALSE)*C21,"")</f>
        <v>31133.467684349165</v>
      </c>
      <c r="I21" s="2">
        <f>IFERROR(VLOOKUP(F21,Stagionalità!$A$6:$M$103,4,FALSE)*C21,"")</f>
        <v>7790.5076246846193</v>
      </c>
      <c r="J21" s="2">
        <f>IFERROR(VLOOKUP(F21,Stagionalità!$A$6:$M$103,5,FALSE)*C21,"")</f>
        <v>5266.9829733889783</v>
      </c>
      <c r="K21" s="2">
        <f>IFERROR(VLOOKUP(F21,Stagionalità!$A$6:$M$103,6,FALSE)*C21,"")</f>
        <v>26164.966121328485</v>
      </c>
      <c r="L21" s="2">
        <f>IFERROR(VLOOKUP(F21,Stagionalità!$A$6:$M$103,7,FALSE)*C21,"")</f>
        <v>3050.5085767784317</v>
      </c>
      <c r="M21" s="2">
        <f>IFERROR(VLOOKUP(F21,Stagionalità!$A$6:$M$103,8,FALSE)*C21,"")</f>
        <v>2976.2452593662233</v>
      </c>
      <c r="N21" s="2">
        <f>IFERROR(VLOOKUP(F21,Stagionalità!$A$6:$M$103,9,FALSE)*C21,"")</f>
        <v>1148.2251384503088</v>
      </c>
      <c r="O21" s="2">
        <f>IFERROR(VLOOKUP(F21,Stagionalità!$A$6:$M$103,10,FALSE)*C21,"")</f>
        <v>5426.9347339691203</v>
      </c>
      <c r="P21" s="2">
        <f>IFERROR(VLOOKUP(F21,Stagionalità!$A$6:$M$103,11,FALSE)*C21,"")</f>
        <v>4325.8382392611747</v>
      </c>
      <c r="Q21" s="2">
        <f>IFERROR(VLOOKUP(F21,Stagionalità!$A$6:$M$103,12,FALSE)*C21,"")</f>
        <v>0</v>
      </c>
      <c r="R21" s="2">
        <f>IFERROR(VLOOKUP(F21,Stagionalità!$A$6:$M$103,13,FALSE)*C21,"")</f>
        <v>0</v>
      </c>
    </row>
    <row r="22" spans="2:18" x14ac:dyDescent="0.25">
      <c r="B22" s="28" t="s">
        <v>15</v>
      </c>
      <c r="C22" s="29">
        <v>90000</v>
      </c>
      <c r="F22" s="23" t="str">
        <f t="shared" si="0"/>
        <v xml:space="preserve">Global </v>
      </c>
      <c r="G22" s="2">
        <f>IFERROR(VLOOKUP(F22,Stagionalità!$A$6:$M$103,2,FALSE)*C22,"")</f>
        <v>4704.5364176968005</v>
      </c>
      <c r="H22" s="2">
        <f>IFERROR(VLOOKUP(F22,Stagionalità!$A$6:$M$103,3,FALSE)*C22,"")</f>
        <v>13170.676751522005</v>
      </c>
      <c r="I22" s="2">
        <f>IFERROR(VLOOKUP(F22,Stagionalità!$A$6:$M$103,4,FALSE)*C22,"")</f>
        <v>2662.5255140360337</v>
      </c>
      <c r="J22" s="2">
        <f>IFERROR(VLOOKUP(F22,Stagionalità!$A$6:$M$103,5,FALSE)*C22,"")</f>
        <v>30327.984589964035</v>
      </c>
      <c r="K22" s="2">
        <f>IFERROR(VLOOKUP(F22,Stagionalità!$A$6:$M$103,6,FALSE)*C22,"")</f>
        <v>4668.4191459093527</v>
      </c>
      <c r="L22" s="2">
        <f>IFERROR(VLOOKUP(F22,Stagionalità!$A$6:$M$103,7,FALSE)*C22,"")</f>
        <v>2039.6251756160957</v>
      </c>
      <c r="M22" s="2">
        <f>IFERROR(VLOOKUP(F22,Stagionalità!$A$6:$M$103,8,FALSE)*C22,"")</f>
        <v>3927.6240799484026</v>
      </c>
      <c r="N22" s="2">
        <f>IFERROR(VLOOKUP(F22,Stagionalità!$A$6:$M$103,9,FALSE)*C22,"")</f>
        <v>0</v>
      </c>
      <c r="O22" s="2">
        <f>IFERROR(VLOOKUP(F22,Stagionalità!$A$6:$M$103,10,FALSE)*C22,"")</f>
        <v>9324.8168732824925</v>
      </c>
      <c r="P22" s="2">
        <f>IFERROR(VLOOKUP(F22,Stagionalità!$A$6:$M$103,11,FALSE)*C22,"")</f>
        <v>19173.79145202478</v>
      </c>
      <c r="Q22" s="2">
        <f>IFERROR(VLOOKUP(F22,Stagionalità!$A$6:$M$103,12,FALSE)*C22,"")</f>
        <v>0</v>
      </c>
      <c r="R22" s="2">
        <f>IFERROR(VLOOKUP(F22,Stagionalità!$A$6:$M$103,13,FALSE)*C22,"")</f>
        <v>0</v>
      </c>
    </row>
    <row r="23" spans="2:18" x14ac:dyDescent="0.25">
      <c r="B23" s="26" t="s">
        <v>89</v>
      </c>
      <c r="C23" s="27">
        <v>75000</v>
      </c>
      <c r="F23" s="23" t="str">
        <f t="shared" si="0"/>
        <v xml:space="preserve">Tenaris Dalmine </v>
      </c>
      <c r="G23" s="2">
        <f>IFERROR(VLOOKUP(F23,Stagionalità!$A$6:$M$103,2,FALSE)*C23,"")</f>
        <v>3414.7750175062151</v>
      </c>
      <c r="H23" s="2">
        <f>IFERROR(VLOOKUP(F23,Stagionalità!$A$6:$M$103,3,FALSE)*C23,"")</f>
        <v>1765.4951916006735</v>
      </c>
      <c r="I23" s="2">
        <f>IFERROR(VLOOKUP(F23,Stagionalità!$A$6:$M$103,4,FALSE)*C23,"")</f>
        <v>5477.1634368111327</v>
      </c>
      <c r="J23" s="2">
        <f>IFERROR(VLOOKUP(F23,Stagionalità!$A$6:$M$103,5,FALSE)*C23,"")</f>
        <v>7118.7397658167429</v>
      </c>
      <c r="K23" s="2">
        <f>IFERROR(VLOOKUP(F23,Stagionalità!$A$6:$M$103,6,FALSE)*C23,"")</f>
        <v>8001.1444759983851</v>
      </c>
      <c r="L23" s="2">
        <f>IFERROR(VLOOKUP(F23,Stagionalità!$A$6:$M$103,7,FALSE)*C23,"")</f>
        <v>20151.342092409959</v>
      </c>
      <c r="M23" s="2">
        <f>IFERROR(VLOOKUP(F23,Stagionalità!$A$6:$M$103,8,FALSE)*C23,"")</f>
        <v>16191.207498375108</v>
      </c>
      <c r="N23" s="2">
        <f>IFERROR(VLOOKUP(F23,Stagionalità!$A$6:$M$103,9,FALSE)*C23,"")</f>
        <v>2204.0001798244534</v>
      </c>
      <c r="O23" s="2">
        <f>IFERROR(VLOOKUP(F23,Stagionalità!$A$6:$M$103,10,FALSE)*C23,"")</f>
        <v>4551.7837290868383</v>
      </c>
      <c r="P23" s="2">
        <f>IFERROR(VLOOKUP(F23,Stagionalità!$A$6:$M$103,11,FALSE)*C23,"")</f>
        <v>6124.3486125704922</v>
      </c>
      <c r="Q23" s="2">
        <f>IFERROR(VLOOKUP(F23,Stagionalità!$A$6:$M$103,12,FALSE)*C23,"")</f>
        <v>0</v>
      </c>
      <c r="R23" s="2">
        <f>IFERROR(VLOOKUP(F23,Stagionalità!$A$6:$M$103,13,FALSE)*C23,"")</f>
        <v>0</v>
      </c>
    </row>
    <row r="24" spans="2:18" x14ac:dyDescent="0.25">
      <c r="B24" s="28" t="s">
        <v>74</v>
      </c>
      <c r="C24" s="29">
        <v>75000</v>
      </c>
      <c r="F24" s="23" t="str">
        <f t="shared" si="0"/>
        <v>Atusa</v>
      </c>
      <c r="G24" s="2">
        <f>IFERROR(VLOOKUP(F24,Stagionalità!$A$6:$M$103,2,FALSE)*C24,"")</f>
        <v>9015.9271788309288</v>
      </c>
      <c r="H24" s="2">
        <f>IFERROR(VLOOKUP(F24,Stagionalità!$A$6:$M$103,3,FALSE)*C24,"")</f>
        <v>10564.113573782122</v>
      </c>
      <c r="I24" s="2">
        <f>IFERROR(VLOOKUP(F24,Stagionalità!$A$6:$M$103,4,FALSE)*C24,"")</f>
        <v>7888.2669115694216</v>
      </c>
      <c r="J24" s="2">
        <f>IFERROR(VLOOKUP(F24,Stagionalità!$A$6:$M$103,5,FALSE)*C24,"")</f>
        <v>7454.1915600349794</v>
      </c>
      <c r="K24" s="2">
        <f>IFERROR(VLOOKUP(F24,Stagionalità!$A$6:$M$103,6,FALSE)*C24,"")</f>
        <v>4364.7625634602055</v>
      </c>
      <c r="L24" s="2">
        <f>IFERROR(VLOOKUP(F24,Stagionalità!$A$6:$M$103,7,FALSE)*C24,"")</f>
        <v>8997.6850099194271</v>
      </c>
      <c r="M24" s="2">
        <f>IFERROR(VLOOKUP(F24,Stagionalità!$A$6:$M$103,8,FALSE)*C24,"")</f>
        <v>9835.6478657250791</v>
      </c>
      <c r="N24" s="2">
        <f>IFERROR(VLOOKUP(F24,Stagionalità!$A$6:$M$103,9,FALSE)*C24,"")</f>
        <v>4836.2784955428333</v>
      </c>
      <c r="O24" s="2">
        <f>IFERROR(VLOOKUP(F24,Stagionalità!$A$6:$M$103,10,FALSE)*C24,"")</f>
        <v>0</v>
      </c>
      <c r="P24" s="2">
        <f>IFERROR(VLOOKUP(F24,Stagionalità!$A$6:$M$103,11,FALSE)*C24,"")</f>
        <v>12043.126841135003</v>
      </c>
      <c r="Q24" s="2">
        <f>IFERROR(VLOOKUP(F24,Stagionalità!$A$6:$M$103,12,FALSE)*C24,"")</f>
        <v>0</v>
      </c>
      <c r="R24" s="2">
        <f>IFERROR(VLOOKUP(F24,Stagionalità!$A$6:$M$103,13,FALSE)*C24,"")</f>
        <v>0</v>
      </c>
    </row>
    <row r="25" spans="2:18" x14ac:dyDescent="0.25">
      <c r="B25" s="26" t="s">
        <v>71</v>
      </c>
      <c r="C25" s="27">
        <v>66000</v>
      </c>
      <c r="F25" s="23" t="str">
        <f t="shared" si="0"/>
        <v>Bosch</v>
      </c>
      <c r="G25" s="2">
        <f>IFERROR(VLOOKUP(F25,Stagionalità!$A$6:$M$103,2,FALSE)*C25,"")</f>
        <v>12443.304380830754</v>
      </c>
      <c r="H25" s="2">
        <f>IFERROR(VLOOKUP(F25,Stagionalità!$A$6:$M$103,3,FALSE)*C25,"")</f>
        <v>1725.8531404397295</v>
      </c>
      <c r="I25" s="2">
        <f>IFERROR(VLOOKUP(F25,Stagionalità!$A$6:$M$103,4,FALSE)*C25,"")</f>
        <v>8191.3919518341554</v>
      </c>
      <c r="J25" s="2">
        <f>IFERROR(VLOOKUP(F25,Stagionalità!$A$6:$M$103,5,FALSE)*C25,"")</f>
        <v>10248.734685499909</v>
      </c>
      <c r="K25" s="2">
        <f>IFERROR(VLOOKUP(F25,Stagionalità!$A$6:$M$103,6,FALSE)*C25,"")</f>
        <v>13193.396011266073</v>
      </c>
      <c r="L25" s="2">
        <f>IFERROR(VLOOKUP(F25,Stagionalità!$A$6:$M$103,7,FALSE)*C25,"")</f>
        <v>9272.8387841903586</v>
      </c>
      <c r="M25" s="2">
        <f>IFERROR(VLOOKUP(F25,Stagionalità!$A$6:$M$103,8,FALSE)*C25,"")</f>
        <v>8237.5016086232063</v>
      </c>
      <c r="N25" s="2">
        <f>IFERROR(VLOOKUP(F25,Stagionalità!$A$6:$M$103,9,FALSE)*C25,"")</f>
        <v>403.84587190635295</v>
      </c>
      <c r="O25" s="2">
        <f>IFERROR(VLOOKUP(F25,Stagionalità!$A$6:$M$103,10,FALSE)*C25,"")</f>
        <v>2283.1335654094642</v>
      </c>
      <c r="P25" s="2">
        <f>IFERROR(VLOOKUP(F25,Stagionalità!$A$6:$M$103,11,FALSE)*C25,"")</f>
        <v>0</v>
      </c>
      <c r="Q25" s="2">
        <f>IFERROR(VLOOKUP(F25,Stagionalità!$A$6:$M$103,12,FALSE)*C25,"")</f>
        <v>0</v>
      </c>
      <c r="R25" s="2">
        <f>IFERROR(VLOOKUP(F25,Stagionalità!$A$6:$M$103,13,FALSE)*C25,"")</f>
        <v>0</v>
      </c>
    </row>
    <row r="26" spans="2:18" x14ac:dyDescent="0.25">
      <c r="B26" s="28" t="s">
        <v>68</v>
      </c>
      <c r="C26" s="29">
        <v>66000</v>
      </c>
      <c r="F26" s="23" t="str">
        <f t="shared" si="0"/>
        <v>Ebara</v>
      </c>
      <c r="G26" s="2">
        <f>IFERROR(VLOOKUP(F26,Stagionalità!$A$6:$M$103,2,FALSE)*C26,"")</f>
        <v>0</v>
      </c>
      <c r="H26" s="2">
        <f>IFERROR(VLOOKUP(F26,Stagionalità!$A$6:$M$103,3,FALSE)*C26,"")</f>
        <v>9758.3903416769372</v>
      </c>
      <c r="I26" s="2">
        <f>IFERROR(VLOOKUP(F26,Stagionalità!$A$6:$M$103,4,FALSE)*C26,"")</f>
        <v>4720.9204977012041</v>
      </c>
      <c r="J26" s="2">
        <f>IFERROR(VLOOKUP(F26,Stagionalità!$A$6:$M$103,5,FALSE)*C26,"")</f>
        <v>11873.563325610437</v>
      </c>
      <c r="K26" s="2">
        <f>IFERROR(VLOOKUP(F26,Stagionalità!$A$6:$M$103,6,FALSE)*C26,"")</f>
        <v>7487.9696556645513</v>
      </c>
      <c r="L26" s="2">
        <f>IFERROR(VLOOKUP(F26,Stagionalità!$A$6:$M$103,7,FALSE)*C26,"")</f>
        <v>11125.644951219825</v>
      </c>
      <c r="M26" s="2">
        <f>IFERROR(VLOOKUP(F26,Stagionalità!$A$6:$M$103,8,FALSE)*C26,"")</f>
        <v>5733.9938411166722</v>
      </c>
      <c r="N26" s="2">
        <f>IFERROR(VLOOKUP(F26,Stagionalità!$A$6:$M$103,9,FALSE)*C26,"")</f>
        <v>3098.3485750731984</v>
      </c>
      <c r="O26" s="2">
        <f>IFERROR(VLOOKUP(F26,Stagionalità!$A$6:$M$103,10,FALSE)*C26,"")</f>
        <v>6963.6367028402919</v>
      </c>
      <c r="P26" s="2">
        <f>IFERROR(VLOOKUP(F26,Stagionalità!$A$6:$M$103,11,FALSE)*C26,"")</f>
        <v>5237.5321090968828</v>
      </c>
      <c r="Q26" s="2">
        <f>IFERROR(VLOOKUP(F26,Stagionalità!$A$6:$M$103,12,FALSE)*C26,"")</f>
        <v>0</v>
      </c>
      <c r="R26" s="2">
        <f>IFERROR(VLOOKUP(F26,Stagionalità!$A$6:$M$103,13,FALSE)*C26,"")</f>
        <v>0</v>
      </c>
    </row>
    <row r="27" spans="2:18" x14ac:dyDescent="0.25">
      <c r="B27" s="26" t="s">
        <v>88</v>
      </c>
      <c r="C27" s="27">
        <v>66000</v>
      </c>
      <c r="F27" s="23" t="str">
        <f t="shared" si="0"/>
        <v>Wilo</v>
      </c>
      <c r="G27" s="2">
        <f>IFERROR(VLOOKUP(F27,Stagionalità!$A$6:$M$103,2,FALSE)*C27,"")</f>
        <v>5729.3898495961021</v>
      </c>
      <c r="H27" s="2">
        <f>IFERROR(VLOOKUP(F27,Stagionalità!$A$6:$M$103,3,FALSE)*C27,"")</f>
        <v>19223.987420893638</v>
      </c>
      <c r="I27" s="2">
        <f>IFERROR(VLOOKUP(F27,Stagionalità!$A$6:$M$103,4,FALSE)*C27,"")</f>
        <v>4169.2194367025177</v>
      </c>
      <c r="J27" s="2">
        <f>IFERROR(VLOOKUP(F27,Stagionalità!$A$6:$M$103,5,FALSE)*C27,"")</f>
        <v>7927.0973145449489</v>
      </c>
      <c r="K27" s="2">
        <f>IFERROR(VLOOKUP(F27,Stagionalità!$A$6:$M$103,6,FALSE)*C27,"")</f>
        <v>15587.095791736456</v>
      </c>
      <c r="L27" s="2">
        <f>IFERROR(VLOOKUP(F27,Stagionalità!$A$6:$M$103,7,FALSE)*C27,"")</f>
        <v>11469.239268626963</v>
      </c>
      <c r="M27" s="2">
        <f>IFERROR(VLOOKUP(F27,Stagionalità!$A$6:$M$103,8,FALSE)*C27,"")</f>
        <v>1403.1307880002691</v>
      </c>
      <c r="N27" s="2">
        <f>IFERROR(VLOOKUP(F27,Stagionalità!$A$6:$M$103,9,FALSE)*C27,"")</f>
        <v>0</v>
      </c>
      <c r="O27" s="2">
        <f>IFERROR(VLOOKUP(F27,Stagionalità!$A$6:$M$103,10,FALSE)*C27,"")</f>
        <v>490.84012989910508</v>
      </c>
      <c r="P27" s="2">
        <f>IFERROR(VLOOKUP(F27,Stagionalità!$A$6:$M$103,11,FALSE)*C27,"")</f>
        <v>0</v>
      </c>
      <c r="Q27" s="2">
        <f>IFERROR(VLOOKUP(F27,Stagionalità!$A$6:$M$103,12,FALSE)*C27,"")</f>
        <v>0</v>
      </c>
      <c r="R27" s="2">
        <f>IFERROR(VLOOKUP(F27,Stagionalità!$A$6:$M$103,13,FALSE)*C27,"")</f>
        <v>0</v>
      </c>
    </row>
    <row r="28" spans="2:18" x14ac:dyDescent="0.25">
      <c r="B28" s="28" t="s">
        <v>21</v>
      </c>
      <c r="C28" s="29">
        <v>62000</v>
      </c>
      <c r="F28" s="23" t="str">
        <f t="shared" si="0"/>
        <v xml:space="preserve">Omp Tea </v>
      </c>
      <c r="G28" s="2">
        <f>IFERROR(VLOOKUP(F28,Stagionalità!$A$6:$M$103,2,FALSE)*C28,"")</f>
        <v>7392.8169131266259</v>
      </c>
      <c r="H28" s="2">
        <f>IFERROR(VLOOKUP(F28,Stagionalità!$A$6:$M$103,3,FALSE)*C28,"")</f>
        <v>6092.719926249848</v>
      </c>
      <c r="I28" s="2">
        <f>IFERROR(VLOOKUP(F28,Stagionalità!$A$6:$M$103,4,FALSE)*C28,"")</f>
        <v>7861.3479071309848</v>
      </c>
      <c r="J28" s="2">
        <f>IFERROR(VLOOKUP(F28,Stagionalità!$A$6:$M$103,5,FALSE)*C28,"")</f>
        <v>3203.6222857786865</v>
      </c>
      <c r="K28" s="2">
        <f>IFERROR(VLOOKUP(F28,Stagionalità!$A$6:$M$103,6,FALSE)*C28,"")</f>
        <v>8866.9560734614133</v>
      </c>
      <c r="L28" s="2">
        <f>IFERROR(VLOOKUP(F28,Stagionalità!$A$6:$M$103,7,FALSE)*C28,"")</f>
        <v>1341.9002779792165</v>
      </c>
      <c r="M28" s="2">
        <f>IFERROR(VLOOKUP(F28,Stagionalità!$A$6:$M$103,8,FALSE)*C28,"")</f>
        <v>6186.3017395287743</v>
      </c>
      <c r="N28" s="2">
        <f>IFERROR(VLOOKUP(F28,Stagionalità!$A$6:$M$103,9,FALSE)*C28,"")</f>
        <v>3155.5875239197258</v>
      </c>
      <c r="O28" s="2">
        <f>IFERROR(VLOOKUP(F28,Stagionalità!$A$6:$M$103,10,FALSE)*C28,"")</f>
        <v>5776.0002423196765</v>
      </c>
      <c r="P28" s="2">
        <f>IFERROR(VLOOKUP(F28,Stagionalità!$A$6:$M$103,11,FALSE)*C28,"")</f>
        <v>12122.747110505048</v>
      </c>
      <c r="Q28" s="2">
        <f>IFERROR(VLOOKUP(F28,Stagionalità!$A$6:$M$103,12,FALSE)*C28,"")</f>
        <v>0</v>
      </c>
      <c r="R28" s="2">
        <f>IFERROR(VLOOKUP(F28,Stagionalità!$A$6:$M$103,13,FALSE)*C28,"")</f>
        <v>0</v>
      </c>
    </row>
    <row r="29" spans="2:18" x14ac:dyDescent="0.25">
      <c r="B29" s="26" t="s">
        <v>138</v>
      </c>
      <c r="C29" s="27">
        <v>55000</v>
      </c>
      <c r="F29" s="23" t="str">
        <f t="shared" si="0"/>
        <v>Ferrari</v>
      </c>
      <c r="G29" s="2" t="str">
        <f>IFERROR(VLOOKUP(F29,Stagionalità!$A$6:$M$103,2,FALSE)*C29,"")</f>
        <v/>
      </c>
      <c r="H29" s="2" t="str">
        <f>IFERROR(VLOOKUP(F29,Stagionalità!$A$6:$M$103,3,FALSE)*C29,"")</f>
        <v/>
      </c>
      <c r="I29" s="2" t="str">
        <f>IFERROR(VLOOKUP(F29,Stagionalità!$A$6:$M$103,4,FALSE)*C29,"")</f>
        <v/>
      </c>
      <c r="J29" s="2" t="str">
        <f>IFERROR(VLOOKUP(F29,Stagionalità!$A$6:$M$103,5,FALSE)*C29,"")</f>
        <v/>
      </c>
      <c r="K29" s="2" t="str">
        <f>IFERROR(VLOOKUP(F29,Stagionalità!$A$6:$M$103,6,FALSE)*C29,"")</f>
        <v/>
      </c>
      <c r="L29" s="2" t="str">
        <f>IFERROR(VLOOKUP(F29,Stagionalità!$A$6:$M$103,7,FALSE)*C29,"")</f>
        <v/>
      </c>
      <c r="M29" s="2" t="str">
        <f>IFERROR(VLOOKUP(F29,Stagionalità!$A$6:$M$103,8,FALSE)*C29,"")</f>
        <v/>
      </c>
      <c r="N29" s="2" t="str">
        <f>IFERROR(VLOOKUP(F29,Stagionalità!$A$6:$M$103,9,FALSE)*C29,"")</f>
        <v/>
      </c>
      <c r="O29" s="2" t="str">
        <f>IFERROR(VLOOKUP(F29,Stagionalità!$A$6:$M$103,10,FALSE)*C29,"")</f>
        <v/>
      </c>
      <c r="P29" s="2" t="str">
        <f>IFERROR(VLOOKUP(F29,Stagionalità!$A$6:$M$103,11,FALSE)*C29,"")</f>
        <v/>
      </c>
      <c r="Q29" s="2" t="str">
        <f>IFERROR(VLOOKUP(F29,Stagionalità!$A$6:$M$103,12,FALSE)*C29,"")</f>
        <v/>
      </c>
      <c r="R29" s="2" t="str">
        <f>IFERROR(VLOOKUP(F29,Stagionalità!$A$6:$M$103,13,FALSE)*C29,"")</f>
        <v/>
      </c>
    </row>
    <row r="30" spans="2:18" x14ac:dyDescent="0.25">
      <c r="B30" s="28" t="s">
        <v>31</v>
      </c>
      <c r="C30" s="29">
        <v>55000</v>
      </c>
      <c r="F30" s="23" t="str">
        <f t="shared" si="0"/>
        <v xml:space="preserve">L'isolante K-Flex </v>
      </c>
      <c r="G30" s="2">
        <f>IFERROR(VLOOKUP(F30,Stagionalità!$A$6:$M$103,2,FALSE)*C30,"")</f>
        <v>3711.8945901687371</v>
      </c>
      <c r="H30" s="2">
        <f>IFERROR(VLOOKUP(F30,Stagionalità!$A$6:$M$103,3,FALSE)*C30,"")</f>
        <v>6271.896505902535</v>
      </c>
      <c r="I30" s="2">
        <f>IFERROR(VLOOKUP(F30,Stagionalità!$A$6:$M$103,4,FALSE)*C30,"")</f>
        <v>2293.0724200827908</v>
      </c>
      <c r="J30" s="2">
        <f>IFERROR(VLOOKUP(F30,Stagionalità!$A$6:$M$103,5,FALSE)*C30,"")</f>
        <v>5982.6356691245501</v>
      </c>
      <c r="K30" s="2">
        <f>IFERROR(VLOOKUP(F30,Stagionalità!$A$6:$M$103,6,FALSE)*C30,"")</f>
        <v>3884.5714796413736</v>
      </c>
      <c r="L30" s="2">
        <f>IFERROR(VLOOKUP(F30,Stagionalità!$A$6:$M$103,7,FALSE)*C30,"")</f>
        <v>7955.5196973140683</v>
      </c>
      <c r="M30" s="2">
        <f>IFERROR(VLOOKUP(F30,Stagionalità!$A$6:$M$103,8,FALSE)*C30,"")</f>
        <v>8610.6782061119993</v>
      </c>
      <c r="N30" s="2">
        <f>IFERROR(VLOOKUP(F30,Stagionalità!$A$6:$M$103,9,FALSE)*C30,"")</f>
        <v>417.16920825673577</v>
      </c>
      <c r="O30" s="2">
        <f>IFERROR(VLOOKUP(F30,Stagionalità!$A$6:$M$103,10,FALSE)*C30,"")</f>
        <v>7420.8257796191874</v>
      </c>
      <c r="P30" s="2">
        <f>IFERROR(VLOOKUP(F30,Stagionalità!$A$6:$M$103,11,FALSE)*C30,"")</f>
        <v>8451.7364437780234</v>
      </c>
      <c r="Q30" s="2">
        <f>IFERROR(VLOOKUP(F30,Stagionalità!$A$6:$M$103,12,FALSE)*C30,"")</f>
        <v>0</v>
      </c>
      <c r="R30" s="2">
        <f>IFERROR(VLOOKUP(F30,Stagionalità!$A$6:$M$103,13,FALSE)*C30,"")</f>
        <v>0</v>
      </c>
    </row>
    <row r="31" spans="2:18" x14ac:dyDescent="0.25">
      <c r="B31" s="26" t="s">
        <v>69</v>
      </c>
      <c r="C31" s="27">
        <v>50000</v>
      </c>
      <c r="F31" s="23" t="str">
        <f t="shared" si="0"/>
        <v>Giuseppe Tirinnanzi</v>
      </c>
      <c r="G31" s="2">
        <f>IFERROR(VLOOKUP(F31,Stagionalità!$A$6:$M$103,2,FALSE)*C31,"")</f>
        <v>3980.8216216554947</v>
      </c>
      <c r="H31" s="2">
        <f>IFERROR(VLOOKUP(F31,Stagionalità!$A$6:$M$103,3,FALSE)*C31,"")</f>
        <v>4253.619771390554</v>
      </c>
      <c r="I31" s="2">
        <f>IFERROR(VLOOKUP(F31,Stagionalità!$A$6:$M$103,4,FALSE)*C31,"")</f>
        <v>7701.4562637828622</v>
      </c>
      <c r="J31" s="2">
        <f>IFERROR(VLOOKUP(F31,Stagionalità!$A$6:$M$103,5,FALSE)*C31,"")</f>
        <v>5400.9490493057592</v>
      </c>
      <c r="K31" s="2">
        <f>IFERROR(VLOOKUP(F31,Stagionalità!$A$6:$M$103,6,FALSE)*C31,"")</f>
        <v>4611.3540219188926</v>
      </c>
      <c r="L31" s="2">
        <f>IFERROR(VLOOKUP(F31,Stagionalità!$A$6:$M$103,7,FALSE)*C31,"")</f>
        <v>5019.8462742738911</v>
      </c>
      <c r="M31" s="2">
        <f>IFERROR(VLOOKUP(F31,Stagionalità!$A$6:$M$103,8,FALSE)*C31,"")</f>
        <v>4965.8245120417123</v>
      </c>
      <c r="N31" s="2">
        <f>IFERROR(VLOOKUP(F31,Stagionalità!$A$6:$M$103,9,FALSE)*C31,"")</f>
        <v>1108.5949694224794</v>
      </c>
      <c r="O31" s="2">
        <f>IFERROR(VLOOKUP(F31,Stagionalità!$A$6:$M$103,10,FALSE)*C31,"")</f>
        <v>5427.8816001721161</v>
      </c>
      <c r="P31" s="2">
        <f>IFERROR(VLOOKUP(F31,Stagionalità!$A$6:$M$103,11,FALSE)*C31,"")</f>
        <v>7529.6519160362386</v>
      </c>
      <c r="Q31" s="2">
        <f>IFERROR(VLOOKUP(F31,Stagionalità!$A$6:$M$103,12,FALSE)*C31,"")</f>
        <v>0</v>
      </c>
      <c r="R31" s="2">
        <f>IFERROR(VLOOKUP(F31,Stagionalità!$A$6:$M$103,13,FALSE)*C31,"")</f>
        <v>0</v>
      </c>
    </row>
    <row r="32" spans="2:18" x14ac:dyDescent="0.25">
      <c r="B32" s="28" t="s">
        <v>82</v>
      </c>
      <c r="C32" s="29">
        <v>44000</v>
      </c>
      <c r="F32" s="23" t="str">
        <f t="shared" si="0"/>
        <v xml:space="preserve">Va-Albertoni </v>
      </c>
      <c r="G32" s="2">
        <f>IFERROR(VLOOKUP(F32,Stagionalità!$A$6:$M$103,2,FALSE)*C32,"")</f>
        <v>995.97926850745398</v>
      </c>
      <c r="H32" s="2">
        <f>IFERROR(VLOOKUP(F32,Stagionalità!$A$6:$M$103,3,FALSE)*C32,"")</f>
        <v>6480.891824313635</v>
      </c>
      <c r="I32" s="2">
        <f>IFERROR(VLOOKUP(F32,Stagionalità!$A$6:$M$103,4,FALSE)*C32,"")</f>
        <v>3633.0259163556507</v>
      </c>
      <c r="J32" s="2">
        <f>IFERROR(VLOOKUP(F32,Stagionalità!$A$6:$M$103,5,FALSE)*C32,"")</f>
        <v>6221.105407640086</v>
      </c>
      <c r="K32" s="2">
        <f>IFERROR(VLOOKUP(F32,Stagionalità!$A$6:$M$103,6,FALSE)*C32,"")</f>
        <v>4562.066622157703</v>
      </c>
      <c r="L32" s="2">
        <f>IFERROR(VLOOKUP(F32,Stagionalità!$A$6:$M$103,7,FALSE)*C32,"")</f>
        <v>4279.1647305930828</v>
      </c>
      <c r="M32" s="2">
        <f>IFERROR(VLOOKUP(F32,Stagionalità!$A$6:$M$103,8,FALSE)*C32,"")</f>
        <v>2830.1681224945037</v>
      </c>
      <c r="N32" s="2">
        <f>IFERROR(VLOOKUP(F32,Stagionalità!$A$6:$M$103,9,FALSE)*C32,"")</f>
        <v>3921.2469939037333</v>
      </c>
      <c r="O32" s="2">
        <f>IFERROR(VLOOKUP(F32,Stagionalità!$A$6:$M$103,10,FALSE)*C32,"")</f>
        <v>4090.6948074755137</v>
      </c>
      <c r="P32" s="2">
        <f>IFERROR(VLOOKUP(F32,Stagionalità!$A$6:$M$103,11,FALSE)*C32,"")</f>
        <v>6985.6563065586388</v>
      </c>
      <c r="Q32" s="2">
        <f>IFERROR(VLOOKUP(F32,Stagionalità!$A$6:$M$103,12,FALSE)*C32,"")</f>
        <v>0</v>
      </c>
      <c r="R32" s="2">
        <f>IFERROR(VLOOKUP(F32,Stagionalità!$A$6:$M$103,13,FALSE)*C32,"")</f>
        <v>0</v>
      </c>
    </row>
    <row r="33" spans="2:18" x14ac:dyDescent="0.25">
      <c r="B33" s="26" t="s">
        <v>45</v>
      </c>
      <c r="C33" s="27">
        <v>42000</v>
      </c>
      <c r="F33" s="23" t="str">
        <f t="shared" si="0"/>
        <v>Fimi</v>
      </c>
      <c r="G33" s="2">
        <f>IFERROR(VLOOKUP(F33,Stagionalità!$A$6:$M$103,2,FALSE)*C33,"")</f>
        <v>3090.3934702405886</v>
      </c>
      <c r="H33" s="2">
        <f>IFERROR(VLOOKUP(F33,Stagionalità!$A$6:$M$103,3,FALSE)*C33,"")</f>
        <v>3348.1156469918055</v>
      </c>
      <c r="I33" s="2">
        <f>IFERROR(VLOOKUP(F33,Stagionalità!$A$6:$M$103,4,FALSE)*C33,"")</f>
        <v>7812.9438837616244</v>
      </c>
      <c r="J33" s="2">
        <f>IFERROR(VLOOKUP(F33,Stagionalità!$A$6:$M$103,5,FALSE)*C33,"")</f>
        <v>1034.6824232575611</v>
      </c>
      <c r="K33" s="2">
        <f>IFERROR(VLOOKUP(F33,Stagionalità!$A$6:$M$103,6,FALSE)*C33,"")</f>
        <v>4727.364138388838</v>
      </c>
      <c r="L33" s="2">
        <f>IFERROR(VLOOKUP(F33,Stagionalità!$A$6:$M$103,7,FALSE)*C33,"")</f>
        <v>3832.7628982731003</v>
      </c>
      <c r="M33" s="2">
        <f>IFERROR(VLOOKUP(F33,Stagionalità!$A$6:$M$103,8,FALSE)*C33,"")</f>
        <v>4431.2753217990848</v>
      </c>
      <c r="N33" s="2">
        <f>IFERROR(VLOOKUP(F33,Stagionalità!$A$6:$M$103,9,FALSE)*C33,"")</f>
        <v>1700.1217278451722</v>
      </c>
      <c r="O33" s="2">
        <f>IFERROR(VLOOKUP(F33,Stagionalità!$A$6:$M$103,10,FALSE)*C33,"")</f>
        <v>5849.3915098982161</v>
      </c>
      <c r="P33" s="2">
        <f>IFERROR(VLOOKUP(F33,Stagionalità!$A$6:$M$103,11,FALSE)*C33,"")</f>
        <v>6172.9489795440086</v>
      </c>
      <c r="Q33" s="2">
        <f>IFERROR(VLOOKUP(F33,Stagionalità!$A$6:$M$103,12,FALSE)*C33,"")</f>
        <v>0</v>
      </c>
      <c r="R33" s="2">
        <f>IFERROR(VLOOKUP(F33,Stagionalità!$A$6:$M$103,13,FALSE)*C33,"")</f>
        <v>0</v>
      </c>
    </row>
    <row r="34" spans="2:18" x14ac:dyDescent="0.25">
      <c r="B34" s="28" t="s">
        <v>95</v>
      </c>
      <c r="C34" s="29">
        <v>39000</v>
      </c>
      <c r="F34" s="23" t="str">
        <f t="shared" si="0"/>
        <v>Varem</v>
      </c>
      <c r="G34" s="2">
        <f>IFERROR(VLOOKUP(F34,Stagionalità!$A$6:$M$103,2,FALSE)*C34,"")</f>
        <v>936.08013350893714</v>
      </c>
      <c r="H34" s="2">
        <f>IFERROR(VLOOKUP(F34,Stagionalità!$A$6:$M$103,3,FALSE)*C34,"")</f>
        <v>9977.8567968879197</v>
      </c>
      <c r="I34" s="2">
        <f>IFERROR(VLOOKUP(F34,Stagionalità!$A$6:$M$103,4,FALSE)*C34,"")</f>
        <v>3735.7064867470353</v>
      </c>
      <c r="J34" s="2">
        <f>IFERROR(VLOOKUP(F34,Stagionalità!$A$6:$M$103,5,FALSE)*C34,"")</f>
        <v>5117.2014725388399</v>
      </c>
      <c r="K34" s="2">
        <f>IFERROR(VLOOKUP(F34,Stagionalità!$A$6:$M$103,6,FALSE)*C34,"")</f>
        <v>4421.2321899148192</v>
      </c>
      <c r="L34" s="2">
        <f>IFERROR(VLOOKUP(F34,Stagionalità!$A$6:$M$103,7,FALSE)*C34,"")</f>
        <v>4805.1747613691996</v>
      </c>
      <c r="M34" s="2">
        <f>IFERROR(VLOOKUP(F34,Stagionalità!$A$6:$M$103,8,FALSE)*C34,"")</f>
        <v>2763.1271864961741</v>
      </c>
      <c r="N34" s="2">
        <f>IFERROR(VLOOKUP(F34,Stagionalità!$A$6:$M$103,9,FALSE)*C34,"")</f>
        <v>1272.4548686079263</v>
      </c>
      <c r="O34" s="2">
        <f>IFERROR(VLOOKUP(F34,Stagionalità!$A$6:$M$103,10,FALSE)*C34,"")</f>
        <v>0</v>
      </c>
      <c r="P34" s="2">
        <f>IFERROR(VLOOKUP(F34,Stagionalità!$A$6:$M$103,11,FALSE)*C34,"")</f>
        <v>5971.1661039291503</v>
      </c>
      <c r="Q34" s="2">
        <f>IFERROR(VLOOKUP(F34,Stagionalità!$A$6:$M$103,12,FALSE)*C34,"")</f>
        <v>0</v>
      </c>
      <c r="R34" s="2">
        <f>IFERROR(VLOOKUP(F34,Stagionalità!$A$6:$M$103,13,FALSE)*C34,"")</f>
        <v>0</v>
      </c>
    </row>
    <row r="35" spans="2:18" x14ac:dyDescent="0.25">
      <c r="B35" s="26" t="s">
        <v>86</v>
      </c>
      <c r="C35" s="27">
        <v>39000</v>
      </c>
      <c r="F35" s="23" t="str">
        <f t="shared" si="0"/>
        <v>Vortice</v>
      </c>
      <c r="G35" s="2">
        <f>IFERROR(VLOOKUP(F35,Stagionalità!$A$6:$M$103,2,FALSE)*C35,"")</f>
        <v>16270.589510074564</v>
      </c>
      <c r="H35" s="2">
        <f>IFERROR(VLOOKUP(F35,Stagionalità!$A$6:$M$103,3,FALSE)*C35,"")</f>
        <v>1305.0107066381163</v>
      </c>
      <c r="I35" s="2">
        <f>IFERROR(VLOOKUP(F35,Stagionalità!$A$6:$M$103,4,FALSE)*C35,"")</f>
        <v>-6808.4569541549527</v>
      </c>
      <c r="J35" s="2">
        <f>IFERROR(VLOOKUP(F35,Stagionalità!$A$6:$M$103,5,FALSE)*C35,"")</f>
        <v>19717.298315316948</v>
      </c>
      <c r="K35" s="2">
        <f>IFERROR(VLOOKUP(F35,Stagionalità!$A$6:$M$103,6,FALSE)*C35,"")</f>
        <v>474.65545264570244</v>
      </c>
      <c r="L35" s="2">
        <f>IFERROR(VLOOKUP(F35,Stagionalità!$A$6:$M$103,7,FALSE)*C35,"")</f>
        <v>2896.5104099481441</v>
      </c>
      <c r="M35" s="2">
        <f>IFERROR(VLOOKUP(F35,Stagionalità!$A$6:$M$103,8,FALSE)*C35,"")</f>
        <v>1976.0831763886429</v>
      </c>
      <c r="N35" s="2">
        <f>IFERROR(VLOOKUP(F35,Stagionalità!$A$6:$M$103,9,FALSE)*C35,"")</f>
        <v>0</v>
      </c>
      <c r="O35" s="2">
        <f>IFERROR(VLOOKUP(F35,Stagionalità!$A$6:$M$103,10,FALSE)*C35,"")</f>
        <v>3312.9692216403096</v>
      </c>
      <c r="P35" s="2">
        <f>IFERROR(VLOOKUP(F35,Stagionalità!$A$6:$M$103,11,FALSE)*C35,"")</f>
        <v>-144.65983849747093</v>
      </c>
      <c r="Q35" s="2">
        <f>IFERROR(VLOOKUP(F35,Stagionalità!$A$6:$M$103,12,FALSE)*C35,"")</f>
        <v>0</v>
      </c>
      <c r="R35" s="2">
        <f>IFERROR(VLOOKUP(F35,Stagionalità!$A$6:$M$103,13,FALSE)*C35,"")</f>
        <v>0</v>
      </c>
    </row>
    <row r="36" spans="2:18" x14ac:dyDescent="0.25">
      <c r="B36" s="28" t="s">
        <v>40</v>
      </c>
      <c r="C36" s="29">
        <v>39000</v>
      </c>
      <c r="F36" s="23" t="str">
        <f t="shared" si="0"/>
        <v>Sabiana</v>
      </c>
      <c r="G36" s="2">
        <f>IFERROR(VLOOKUP(F36,Stagionalità!$A$6:$M$103,2,FALSE)*C36,"")</f>
        <v>0</v>
      </c>
      <c r="H36" s="2">
        <f>IFERROR(VLOOKUP(F36,Stagionalità!$A$6:$M$103,3,FALSE)*C36,"")</f>
        <v>0</v>
      </c>
      <c r="I36" s="2">
        <f>IFERROR(VLOOKUP(F36,Stagionalità!$A$6:$M$103,4,FALSE)*C36,"")</f>
        <v>0</v>
      </c>
      <c r="J36" s="2">
        <f>IFERROR(VLOOKUP(F36,Stagionalità!$A$6:$M$103,5,FALSE)*C36,"")</f>
        <v>12618.764097002653</v>
      </c>
      <c r="K36" s="2">
        <f>IFERROR(VLOOKUP(F36,Stagionalità!$A$6:$M$103,6,FALSE)*C36,"")</f>
        <v>2091.0985860992728</v>
      </c>
      <c r="L36" s="2">
        <f>IFERROR(VLOOKUP(F36,Stagionalità!$A$6:$M$103,7,FALSE)*C36,"")</f>
        <v>6240.3071173634344</v>
      </c>
      <c r="M36" s="2">
        <f>IFERROR(VLOOKUP(F36,Stagionalità!$A$6:$M$103,8,FALSE)*C36,"")</f>
        <v>4165.9543702617502</v>
      </c>
      <c r="N36" s="2">
        <f>IFERROR(VLOOKUP(F36,Stagionalità!$A$6:$M$103,9,FALSE)*C36,"")</f>
        <v>0</v>
      </c>
      <c r="O36" s="2">
        <f>IFERROR(VLOOKUP(F36,Stagionalità!$A$6:$M$103,10,FALSE)*C36,"")</f>
        <v>13065.38158008625</v>
      </c>
      <c r="P36" s="2">
        <f>IFERROR(VLOOKUP(F36,Stagionalità!$A$6:$M$103,11,FALSE)*C36,"")</f>
        <v>818.49424918663703</v>
      </c>
      <c r="Q36" s="2">
        <f>IFERROR(VLOOKUP(F36,Stagionalità!$A$6:$M$103,12,FALSE)*C36,"")</f>
        <v>0</v>
      </c>
      <c r="R36" s="2">
        <f>IFERROR(VLOOKUP(F36,Stagionalità!$A$6:$M$103,13,FALSE)*C36,"")</f>
        <v>0</v>
      </c>
    </row>
    <row r="37" spans="2:18" x14ac:dyDescent="0.25">
      <c r="B37" s="26" t="s">
        <v>39</v>
      </c>
      <c r="C37" s="27">
        <v>33000</v>
      </c>
      <c r="F37" s="23" t="str">
        <f t="shared" si="0"/>
        <v>Bwt/Cillichemie</v>
      </c>
      <c r="G37" s="2">
        <f>IFERROR(VLOOKUP(F37,Stagionalità!$A$6:$M$103,2,FALSE)*C37,"")</f>
        <v>1898.3409406289015</v>
      </c>
      <c r="H37" s="2">
        <f>IFERROR(VLOOKUP(F37,Stagionalità!$A$6:$M$103,3,FALSE)*C37,"")</f>
        <v>4497.1735704926205</v>
      </c>
      <c r="I37" s="2">
        <f>IFERROR(VLOOKUP(F37,Stagionalità!$A$6:$M$103,4,FALSE)*C37,"")</f>
        <v>6490.5799930229705</v>
      </c>
      <c r="J37" s="2">
        <f>IFERROR(VLOOKUP(F37,Stagionalità!$A$6:$M$103,5,FALSE)*C37,"")</f>
        <v>0</v>
      </c>
      <c r="K37" s="2">
        <f>IFERROR(VLOOKUP(F37,Stagionalità!$A$6:$M$103,6,FALSE)*C37,"")</f>
        <v>9526.0529350537945</v>
      </c>
      <c r="L37" s="2">
        <f>IFERROR(VLOOKUP(F37,Stagionalità!$A$6:$M$103,7,FALSE)*C37,"")</f>
        <v>601.59779665908388</v>
      </c>
      <c r="M37" s="2">
        <f>IFERROR(VLOOKUP(F37,Stagionalità!$A$6:$M$103,8,FALSE)*C37,"")</f>
        <v>5944.836693148708</v>
      </c>
      <c r="N37" s="2">
        <f>IFERROR(VLOOKUP(F37,Stagionalità!$A$6:$M$103,9,FALSE)*C37,"")</f>
        <v>0</v>
      </c>
      <c r="O37" s="2">
        <f>IFERROR(VLOOKUP(F37,Stagionalità!$A$6:$M$103,10,FALSE)*C37,"")</f>
        <v>4041.4180709939214</v>
      </c>
      <c r="P37" s="2">
        <f>IFERROR(VLOOKUP(F37,Stagionalità!$A$6:$M$103,11,FALSE)*C37,"")</f>
        <v>0</v>
      </c>
      <c r="Q37" s="2">
        <f>IFERROR(VLOOKUP(F37,Stagionalità!$A$6:$M$103,12,FALSE)*C37,"")</f>
        <v>0</v>
      </c>
      <c r="R37" s="2">
        <f>IFERROR(VLOOKUP(F37,Stagionalità!$A$6:$M$103,13,FALSE)*C37,"")</f>
        <v>0</v>
      </c>
    </row>
    <row r="38" spans="2:18" x14ac:dyDescent="0.25">
      <c r="B38" s="28" t="s">
        <v>20</v>
      </c>
      <c r="C38" s="29">
        <v>33000</v>
      </c>
      <c r="F38" s="23" t="str">
        <f t="shared" si="0"/>
        <v>Euroacque</v>
      </c>
      <c r="G38" s="2">
        <f>IFERROR(VLOOKUP(F38,Stagionalità!$A$6:$M$103,2,FALSE)*C38,"")</f>
        <v>0</v>
      </c>
      <c r="H38" s="2">
        <f>IFERROR(VLOOKUP(F38,Stagionalità!$A$6:$M$103,3,FALSE)*C38,"")</f>
        <v>8576.39371021851</v>
      </c>
      <c r="I38" s="2">
        <f>IFERROR(VLOOKUP(F38,Stagionalità!$A$6:$M$103,4,FALSE)*C38,"")</f>
        <v>3263.0251610944511</v>
      </c>
      <c r="J38" s="2">
        <f>IFERROR(VLOOKUP(F38,Stagionalità!$A$6:$M$103,5,FALSE)*C38,"")</f>
        <v>5761.6188260376775</v>
      </c>
      <c r="K38" s="2">
        <f>IFERROR(VLOOKUP(F38,Stagionalità!$A$6:$M$103,6,FALSE)*C38,"")</f>
        <v>3762.818848145344</v>
      </c>
      <c r="L38" s="2">
        <f>IFERROR(VLOOKUP(F38,Stagionalità!$A$6:$M$103,7,FALSE)*C38,"")</f>
        <v>1746.57955843729</v>
      </c>
      <c r="M38" s="2">
        <f>IFERROR(VLOOKUP(F38,Stagionalità!$A$6:$M$103,8,FALSE)*C38,"")</f>
        <v>5286.0103164045695</v>
      </c>
      <c r="N38" s="2">
        <f>IFERROR(VLOOKUP(F38,Stagionalità!$A$6:$M$103,9,FALSE)*C38,"")</f>
        <v>0</v>
      </c>
      <c r="O38" s="2">
        <f>IFERROR(VLOOKUP(F38,Stagionalità!$A$6:$M$103,10,FALSE)*C38,"")</f>
        <v>1623.8797585419211</v>
      </c>
      <c r="P38" s="2">
        <f>IFERROR(VLOOKUP(F38,Stagionalità!$A$6:$M$103,11,FALSE)*C38,"")</f>
        <v>2979.6738211202387</v>
      </c>
      <c r="Q38" s="2">
        <f>IFERROR(VLOOKUP(F38,Stagionalità!$A$6:$M$103,12,FALSE)*C38,"")</f>
        <v>0</v>
      </c>
      <c r="R38" s="2">
        <f>IFERROR(VLOOKUP(F38,Stagionalità!$A$6:$M$103,13,FALSE)*C38,"")</f>
        <v>0</v>
      </c>
    </row>
    <row r="39" spans="2:18" x14ac:dyDescent="0.25">
      <c r="B39" s="26" t="s">
        <v>22</v>
      </c>
      <c r="C39" s="27">
        <v>31000</v>
      </c>
      <c r="F39" s="23" t="str">
        <f t="shared" si="0"/>
        <v xml:space="preserve">GBD </v>
      </c>
      <c r="G39" s="2">
        <f>IFERROR(VLOOKUP(F39,Stagionalità!$A$6:$M$103,2,FALSE)*C39,"")</f>
        <v>80.284928167817725</v>
      </c>
      <c r="H39" s="2">
        <f>IFERROR(VLOOKUP(F39,Stagionalità!$A$6:$M$103,3,FALSE)*C39,"")</f>
        <v>8078.6816301658246</v>
      </c>
      <c r="I39" s="2">
        <f>IFERROR(VLOOKUP(F39,Stagionalità!$A$6:$M$103,4,FALSE)*C39,"")</f>
        <v>2481.2193005133508</v>
      </c>
      <c r="J39" s="2">
        <f>IFERROR(VLOOKUP(F39,Stagionalità!$A$6:$M$103,5,FALSE)*C39,"")</f>
        <v>4450.578535288254</v>
      </c>
      <c r="K39" s="2">
        <f>IFERROR(VLOOKUP(F39,Stagionalità!$A$6:$M$103,6,FALSE)*C39,"")</f>
        <v>0</v>
      </c>
      <c r="L39" s="2">
        <f>IFERROR(VLOOKUP(F39,Stagionalità!$A$6:$M$103,7,FALSE)*C39,"")</f>
        <v>6433.7965801233522</v>
      </c>
      <c r="M39" s="2">
        <f>IFERROR(VLOOKUP(F39,Stagionalità!$A$6:$M$103,8,FALSE)*C39,"")</f>
        <v>888.98456254385667</v>
      </c>
      <c r="N39" s="2">
        <f>IFERROR(VLOOKUP(F39,Stagionalità!$A$6:$M$103,9,FALSE)*C39,"")</f>
        <v>1488.1362410902229</v>
      </c>
      <c r="O39" s="2">
        <f>IFERROR(VLOOKUP(F39,Stagionalità!$A$6:$M$103,10,FALSE)*C39,"")</f>
        <v>3361.1764597259667</v>
      </c>
      <c r="P39" s="2">
        <f>IFERROR(VLOOKUP(F39,Stagionalità!$A$6:$M$103,11,FALSE)*C39,"")</f>
        <v>3737.1417623813559</v>
      </c>
      <c r="Q39" s="2">
        <f>IFERROR(VLOOKUP(F39,Stagionalità!$A$6:$M$103,12,FALSE)*C39,"")</f>
        <v>0</v>
      </c>
      <c r="R39" s="2">
        <f>IFERROR(VLOOKUP(F39,Stagionalità!$A$6:$M$103,13,FALSE)*C39,"")</f>
        <v>0</v>
      </c>
    </row>
    <row r="40" spans="2:18" x14ac:dyDescent="0.25">
      <c r="B40" s="28" t="s">
        <v>91</v>
      </c>
      <c r="C40" s="29">
        <v>28000</v>
      </c>
      <c r="F40" s="23" t="str">
        <f t="shared" si="0"/>
        <v xml:space="preserve">Bernasconi </v>
      </c>
      <c r="G40" s="2">
        <f>IFERROR(VLOOKUP(F40,Stagionalità!$A$6:$M$103,2,FALSE)*C40,"")</f>
        <v>5062.7698285574852</v>
      </c>
      <c r="H40" s="2">
        <f>IFERROR(VLOOKUP(F40,Stagionalità!$A$6:$M$103,3,FALSE)*C40,"")</f>
        <v>2035.8375764947498</v>
      </c>
      <c r="I40" s="2">
        <f>IFERROR(VLOOKUP(F40,Stagionalità!$A$6:$M$103,4,FALSE)*C40,"")</f>
        <v>3145.1627959853481</v>
      </c>
      <c r="J40" s="2">
        <f>IFERROR(VLOOKUP(F40,Stagionalità!$A$6:$M$103,5,FALSE)*C40,"")</f>
        <v>1796.8144171056176</v>
      </c>
      <c r="K40" s="2">
        <f>IFERROR(VLOOKUP(F40,Stagionalità!$A$6:$M$103,6,FALSE)*C40,"")</f>
        <v>2372.2841533287055</v>
      </c>
      <c r="L40" s="2">
        <f>IFERROR(VLOOKUP(F40,Stagionalità!$A$6:$M$103,7,FALSE)*C40,"")</f>
        <v>3861.3006117731434</v>
      </c>
      <c r="M40" s="2">
        <f>IFERROR(VLOOKUP(F40,Stagionalità!$A$6:$M$103,8,FALSE)*C40,"")</f>
        <v>2753.9163555733835</v>
      </c>
      <c r="N40" s="2">
        <f>IFERROR(VLOOKUP(F40,Stagionalità!$A$6:$M$103,9,FALSE)*C40,"")</f>
        <v>1310.1502213160261</v>
      </c>
      <c r="O40" s="2">
        <f>IFERROR(VLOOKUP(F40,Stagionalità!$A$6:$M$103,10,FALSE)*C40,"")</f>
        <v>3718.4845328332458</v>
      </c>
      <c r="P40" s="2">
        <f>IFERROR(VLOOKUP(F40,Stagionalità!$A$6:$M$103,11,FALSE)*C40,"")</f>
        <v>1943.2795070322959</v>
      </c>
      <c r="Q40" s="2">
        <f>IFERROR(VLOOKUP(F40,Stagionalità!$A$6:$M$103,12,FALSE)*C40,"")</f>
        <v>0</v>
      </c>
      <c r="R40" s="2">
        <f>IFERROR(VLOOKUP(F40,Stagionalità!$A$6:$M$103,13,FALSE)*C40,"")</f>
        <v>0</v>
      </c>
    </row>
    <row r="41" spans="2:18" x14ac:dyDescent="0.25">
      <c r="B41" s="26" t="s">
        <v>23</v>
      </c>
      <c r="C41" s="27">
        <v>28000</v>
      </c>
      <c r="F41" s="23" t="str">
        <f t="shared" si="0"/>
        <v xml:space="preserve">First Corporation </v>
      </c>
      <c r="G41" s="2">
        <f>IFERROR(VLOOKUP(F41,Stagionalità!$A$6:$M$103,2,FALSE)*C41,"")</f>
        <v>0</v>
      </c>
      <c r="H41" s="2">
        <f>IFERROR(VLOOKUP(F41,Stagionalità!$A$6:$M$103,3,FALSE)*C41,"")</f>
        <v>5519.6540091000297</v>
      </c>
      <c r="I41" s="2">
        <f>IFERROR(VLOOKUP(F41,Stagionalità!$A$6:$M$103,4,FALSE)*C41,"")</f>
        <v>2583.8519187199486</v>
      </c>
      <c r="J41" s="2">
        <f>IFERROR(VLOOKUP(F41,Stagionalità!$A$6:$M$103,5,FALSE)*C41,"")</f>
        <v>3023.4033842041781</v>
      </c>
      <c r="K41" s="2">
        <f>IFERROR(VLOOKUP(F41,Stagionalità!$A$6:$M$103,6,FALSE)*C41,"")</f>
        <v>3652.031504682996</v>
      </c>
      <c r="L41" s="2">
        <f>IFERROR(VLOOKUP(F41,Stagionalità!$A$6:$M$103,7,FALSE)*C41,"")</f>
        <v>4863.8648525466506</v>
      </c>
      <c r="M41" s="2">
        <f>IFERROR(VLOOKUP(F41,Stagionalità!$A$6:$M$103,8,FALSE)*C41,"")</f>
        <v>3739.4628489070801</v>
      </c>
      <c r="N41" s="2">
        <f>IFERROR(VLOOKUP(F41,Stagionalità!$A$6:$M$103,9,FALSE)*C41,"")</f>
        <v>1158.4073736055068</v>
      </c>
      <c r="O41" s="2">
        <f>IFERROR(VLOOKUP(F41,Stagionalità!$A$6:$M$103,10,FALSE)*C41,"")</f>
        <v>587.06771829419108</v>
      </c>
      <c r="P41" s="2">
        <f>IFERROR(VLOOKUP(F41,Stagionalità!$A$6:$M$103,11,FALSE)*C41,"")</f>
        <v>2872.2563899394195</v>
      </c>
      <c r="Q41" s="2">
        <f>IFERROR(VLOOKUP(F41,Stagionalità!$A$6:$M$103,12,FALSE)*C41,"")</f>
        <v>0</v>
      </c>
      <c r="R41" s="2">
        <f>IFERROR(VLOOKUP(F41,Stagionalità!$A$6:$M$103,13,FALSE)*C41,"")</f>
        <v>0</v>
      </c>
    </row>
    <row r="42" spans="2:18" x14ac:dyDescent="0.25">
      <c r="B42" s="28" t="s">
        <v>32</v>
      </c>
      <c r="C42" s="29">
        <v>28000</v>
      </c>
      <c r="F42" s="23" t="str">
        <f t="shared" si="0"/>
        <v xml:space="preserve">Effebi </v>
      </c>
      <c r="G42" s="2">
        <f>IFERROR(VLOOKUP(F42,Stagionalità!$A$6:$M$103,2,FALSE)*C42,"")</f>
        <v>0</v>
      </c>
      <c r="H42" s="2">
        <f>IFERROR(VLOOKUP(F42,Stagionalità!$A$6:$M$103,3,FALSE)*C42,"")</f>
        <v>16183.760050362198</v>
      </c>
      <c r="I42" s="2">
        <f>IFERROR(VLOOKUP(F42,Stagionalità!$A$6:$M$103,4,FALSE)*C42,"")</f>
        <v>1692.7627063587433</v>
      </c>
      <c r="J42" s="2">
        <f>IFERROR(VLOOKUP(F42,Stagionalità!$A$6:$M$103,5,FALSE)*C42,"")</f>
        <v>318.95920878880247</v>
      </c>
      <c r="K42" s="2">
        <f>IFERROR(VLOOKUP(F42,Stagionalità!$A$6:$M$103,6,FALSE)*C42,"")</f>
        <v>1224.6049702200989</v>
      </c>
      <c r="L42" s="2">
        <f>IFERROR(VLOOKUP(F42,Stagionalità!$A$6:$M$103,7,FALSE)*C42,"")</f>
        <v>2284.1343067683742</v>
      </c>
      <c r="M42" s="2">
        <f>IFERROR(VLOOKUP(F42,Stagionalità!$A$6:$M$103,8,FALSE)*C42,"")</f>
        <v>1496.1642204265404</v>
      </c>
      <c r="N42" s="2">
        <f>IFERROR(VLOOKUP(F42,Stagionalità!$A$6:$M$103,9,FALSE)*C42,"")</f>
        <v>2550.5747084885002</v>
      </c>
      <c r="O42" s="2">
        <f>IFERROR(VLOOKUP(F42,Stagionalità!$A$6:$M$103,10,FALSE)*C42,"")</f>
        <v>652.42182162217523</v>
      </c>
      <c r="P42" s="2">
        <f>IFERROR(VLOOKUP(F42,Stagionalità!$A$6:$M$103,11,FALSE)*C42,"")</f>
        <v>1596.618006964567</v>
      </c>
      <c r="Q42" s="2">
        <f>IFERROR(VLOOKUP(F42,Stagionalità!$A$6:$M$103,12,FALSE)*C42,"")</f>
        <v>0</v>
      </c>
      <c r="R42" s="2">
        <f>IFERROR(VLOOKUP(F42,Stagionalità!$A$6:$M$103,13,FALSE)*C42,"")</f>
        <v>0</v>
      </c>
    </row>
    <row r="43" spans="2:18" x14ac:dyDescent="0.25">
      <c r="B43" s="26" t="s">
        <v>34</v>
      </c>
      <c r="C43" s="27">
        <v>25000</v>
      </c>
      <c r="F43" s="23" t="str">
        <f t="shared" si="0"/>
        <v>Eurocornici</v>
      </c>
      <c r="G43" s="2">
        <f>IFERROR(VLOOKUP(F43,Stagionalità!$A$6:$M$103,2,FALSE)*C43,"")</f>
        <v>0</v>
      </c>
      <c r="H43" s="2">
        <f>IFERROR(VLOOKUP(F43,Stagionalità!$A$6:$M$103,3,FALSE)*C43,"")</f>
        <v>5035.0049442530872</v>
      </c>
      <c r="I43" s="2">
        <f>IFERROR(VLOOKUP(F43,Stagionalità!$A$6:$M$103,4,FALSE)*C43,"")</f>
        <v>3039.3716019747603</v>
      </c>
      <c r="J43" s="2">
        <f>IFERROR(VLOOKUP(F43,Stagionalità!$A$6:$M$103,5,FALSE)*C43,"")</f>
        <v>0</v>
      </c>
      <c r="K43" s="2">
        <f>IFERROR(VLOOKUP(F43,Stagionalità!$A$6:$M$103,6,FALSE)*C43,"")</f>
        <v>0</v>
      </c>
      <c r="L43" s="2">
        <f>IFERROR(VLOOKUP(F43,Stagionalità!$A$6:$M$103,7,FALSE)*C43,"")</f>
        <v>6305.7721857274664</v>
      </c>
      <c r="M43" s="2">
        <f>IFERROR(VLOOKUP(F43,Stagionalità!$A$6:$M$103,8,FALSE)*C43,"")</f>
        <v>4511.1714387592683</v>
      </c>
      <c r="N43" s="2">
        <f>IFERROR(VLOOKUP(F43,Stagionalità!$A$6:$M$103,9,FALSE)*C43,"")</f>
        <v>1431.340591031237</v>
      </c>
      <c r="O43" s="2">
        <f>IFERROR(VLOOKUP(F43,Stagionalità!$A$6:$M$103,10,FALSE)*C43,"")</f>
        <v>2937.0287795965901</v>
      </c>
      <c r="P43" s="2">
        <f>IFERROR(VLOOKUP(F43,Stagionalità!$A$6:$M$103,11,FALSE)*C43,"")</f>
        <v>1740.3104586575901</v>
      </c>
      <c r="Q43" s="2">
        <f>IFERROR(VLOOKUP(F43,Stagionalità!$A$6:$M$103,12,FALSE)*C43,"")</f>
        <v>0</v>
      </c>
      <c r="R43" s="2">
        <f>IFERROR(VLOOKUP(F43,Stagionalità!$A$6:$M$103,13,FALSE)*C43,"")</f>
        <v>0</v>
      </c>
    </row>
    <row r="44" spans="2:18" x14ac:dyDescent="0.25">
      <c r="B44" s="28" t="s">
        <v>78</v>
      </c>
      <c r="C44" s="29">
        <v>22000</v>
      </c>
      <c r="F44" s="23" t="str">
        <f t="shared" si="0"/>
        <v>RM Manfredi</v>
      </c>
      <c r="G44" s="2">
        <f>IFERROR(VLOOKUP(F44,Stagionalità!$A$6:$M$103,2,FALSE)*C44,"")</f>
        <v>750.97014888102001</v>
      </c>
      <c r="H44" s="2">
        <f>IFERROR(VLOOKUP(F44,Stagionalità!$A$6:$M$103,3,FALSE)*C44,"")</f>
        <v>900.3730765581065</v>
      </c>
      <c r="I44" s="2">
        <f>IFERROR(VLOOKUP(F44,Stagionalità!$A$6:$M$103,4,FALSE)*C44,"")</f>
        <v>76.638015852008223</v>
      </c>
      <c r="J44" s="2">
        <f>IFERROR(VLOOKUP(F44,Stagionalità!$A$6:$M$103,5,FALSE)*C44,"")</f>
        <v>1753.8431380383267</v>
      </c>
      <c r="K44" s="2">
        <f>IFERROR(VLOOKUP(F44,Stagionalità!$A$6:$M$103,6,FALSE)*C44,"")</f>
        <v>2020.8950341362554</v>
      </c>
      <c r="L44" s="2">
        <f>IFERROR(VLOOKUP(F44,Stagionalità!$A$6:$M$103,7,FALSE)*C44,"")</f>
        <v>13242.952998346876</v>
      </c>
      <c r="M44" s="2">
        <f>IFERROR(VLOOKUP(F44,Stagionalità!$A$6:$M$103,8,FALSE)*C44,"")</f>
        <v>1003.8069291354299</v>
      </c>
      <c r="N44" s="2">
        <f>IFERROR(VLOOKUP(F44,Stagionalità!$A$6:$M$103,9,FALSE)*C44,"")</f>
        <v>2250.5206590519765</v>
      </c>
      <c r="O44" s="2">
        <f>IFERROR(VLOOKUP(F44,Stagionalità!$A$6:$M$103,10,FALSE)*C44,"")</f>
        <v>1729.1349318523471</v>
      </c>
      <c r="P44" s="2">
        <f>IFERROR(VLOOKUP(F44,Stagionalità!$A$6:$M$103,11,FALSE)*C44,"")</f>
        <v>-1729.1349318523471</v>
      </c>
      <c r="Q44" s="2">
        <f>IFERROR(VLOOKUP(F44,Stagionalità!$A$6:$M$103,12,FALSE)*C44,"")</f>
        <v>0</v>
      </c>
      <c r="R44" s="2">
        <f>IFERROR(VLOOKUP(F44,Stagionalità!$A$6:$M$103,13,FALSE)*C44,"")</f>
        <v>0</v>
      </c>
    </row>
    <row r="45" spans="2:18" x14ac:dyDescent="0.25">
      <c r="B45" s="26" t="s">
        <v>26</v>
      </c>
      <c r="C45" s="27">
        <v>22000</v>
      </c>
      <c r="F45" s="23" t="str">
        <f t="shared" si="0"/>
        <v>Neoperl</v>
      </c>
      <c r="G45" s="2">
        <f>IFERROR(VLOOKUP(F45,Stagionalità!$A$6:$M$103,2,FALSE)*C45,"")</f>
        <v>2535.3085424434817</v>
      </c>
      <c r="H45" s="2">
        <f>IFERROR(VLOOKUP(F45,Stagionalità!$A$6:$M$103,3,FALSE)*C45,"")</f>
        <v>2334.2403171084011</v>
      </c>
      <c r="I45" s="2">
        <f>IFERROR(VLOOKUP(F45,Stagionalità!$A$6:$M$103,4,FALSE)*C45,"")</f>
        <v>3267.5467768483995</v>
      </c>
      <c r="J45" s="2">
        <f>IFERROR(VLOOKUP(F45,Stagionalità!$A$6:$M$103,5,FALSE)*C45,"")</f>
        <v>1681.0373207027442</v>
      </c>
      <c r="K45" s="2">
        <f>IFERROR(VLOOKUP(F45,Stagionalità!$A$6:$M$103,6,FALSE)*C45,"")</f>
        <v>3276.4956834290711</v>
      </c>
      <c r="L45" s="2">
        <f>IFERROR(VLOOKUP(F45,Stagionalità!$A$6:$M$103,7,FALSE)*C45,"")</f>
        <v>2412.9933823776428</v>
      </c>
      <c r="M45" s="2">
        <f>IFERROR(VLOOKUP(F45,Stagionalità!$A$6:$M$103,8,FALSE)*C45,"")</f>
        <v>1325.5534280627501</v>
      </c>
      <c r="N45" s="2">
        <f>IFERROR(VLOOKUP(F45,Stagionalità!$A$6:$M$103,9,FALSE)*C45,"")</f>
        <v>893.46635762034396</v>
      </c>
      <c r="O45" s="2">
        <f>IFERROR(VLOOKUP(F45,Stagionalità!$A$6:$M$103,10,FALSE)*C45,"")</f>
        <v>2096.4224528872282</v>
      </c>
      <c r="P45" s="2">
        <f>IFERROR(VLOOKUP(F45,Stagionalità!$A$6:$M$103,11,FALSE)*C45,"")</f>
        <v>2176.9357385199382</v>
      </c>
      <c r="Q45" s="2">
        <f>IFERROR(VLOOKUP(F45,Stagionalità!$A$6:$M$103,12,FALSE)*C45,"")</f>
        <v>0</v>
      </c>
      <c r="R45" s="2">
        <f>IFERROR(VLOOKUP(F45,Stagionalità!$A$6:$M$103,13,FALSE)*C45,"")</f>
        <v>0</v>
      </c>
    </row>
    <row r="46" spans="2:18" x14ac:dyDescent="0.25">
      <c r="B46" s="28" t="s">
        <v>99</v>
      </c>
      <c r="C46" s="29">
        <v>11000</v>
      </c>
      <c r="F46" s="23" t="str">
        <f t="shared" si="0"/>
        <v xml:space="preserve">Bossini </v>
      </c>
      <c r="G46" s="2">
        <f>IFERROR(VLOOKUP(F46,Stagionalità!$A$6:$M$103,2,FALSE)*C46,"")</f>
        <v>5932.5716463623494</v>
      </c>
      <c r="H46" s="2">
        <f>IFERROR(VLOOKUP(F46,Stagionalità!$A$6:$M$103,3,FALSE)*C46,"")</f>
        <v>0</v>
      </c>
      <c r="I46" s="2">
        <f>IFERROR(VLOOKUP(F46,Stagionalità!$A$6:$M$103,4,FALSE)*C46,"")</f>
        <v>2068.7536042706943</v>
      </c>
      <c r="J46" s="2">
        <f>IFERROR(VLOOKUP(F46,Stagionalità!$A$6:$M$103,5,FALSE)*C46,"")</f>
        <v>457.95256250412586</v>
      </c>
      <c r="K46" s="2">
        <f>IFERROR(VLOOKUP(F46,Stagionalità!$A$6:$M$103,6,FALSE)*C46,"")</f>
        <v>0</v>
      </c>
      <c r="L46" s="2">
        <f>IFERROR(VLOOKUP(F46,Stagionalità!$A$6:$M$103,7,FALSE)*C46,"")</f>
        <v>575.43777487429418</v>
      </c>
      <c r="M46" s="2">
        <f>IFERROR(VLOOKUP(F46,Stagionalità!$A$6:$M$103,8,FALSE)*C46,"")</f>
        <v>228.1747786370594</v>
      </c>
      <c r="N46" s="2">
        <f>IFERROR(VLOOKUP(F46,Stagionalità!$A$6:$M$103,9,FALSE)*C46,"")</f>
        <v>0</v>
      </c>
      <c r="O46" s="2">
        <f>IFERROR(VLOOKUP(F46,Stagionalità!$A$6:$M$103,10,FALSE)*C46,"")</f>
        <v>435.74340457385836</v>
      </c>
      <c r="P46" s="2">
        <f>IFERROR(VLOOKUP(F46,Stagionalità!$A$6:$M$103,11,FALSE)*C46,"")</f>
        <v>1301.3662287776183</v>
      </c>
      <c r="Q46" s="2">
        <f>IFERROR(VLOOKUP(F46,Stagionalità!$A$6:$M$103,12,FALSE)*C46,"")</f>
        <v>0</v>
      </c>
      <c r="R46" s="2">
        <f>IFERROR(VLOOKUP(F46,Stagionalità!$A$6:$M$103,13,FALSE)*C46,"")</f>
        <v>0</v>
      </c>
    </row>
    <row r="47" spans="2:18" x14ac:dyDescent="0.25">
      <c r="B47" s="26" t="s">
        <v>49</v>
      </c>
      <c r="C47" s="27">
        <v>11000</v>
      </c>
      <c r="F47" s="23" t="str">
        <f t="shared" si="0"/>
        <v>Fluidmaster</v>
      </c>
      <c r="G47" s="2">
        <f>IFERROR(VLOOKUP(F47,Stagionalità!$A$6:$M$103,2,FALSE)*C47,"")</f>
        <v>0</v>
      </c>
      <c r="H47" s="2">
        <f>IFERROR(VLOOKUP(F47,Stagionalità!$A$6:$M$103,3,FALSE)*C47,"")</f>
        <v>3121.8062088428974</v>
      </c>
      <c r="I47" s="2">
        <f>IFERROR(VLOOKUP(F47,Stagionalità!$A$6:$M$103,4,FALSE)*C47,"")</f>
        <v>0</v>
      </c>
      <c r="J47" s="2">
        <f>IFERROR(VLOOKUP(F47,Stagionalità!$A$6:$M$103,5,FALSE)*C47,"")</f>
        <v>0</v>
      </c>
      <c r="K47" s="2">
        <f>IFERROR(VLOOKUP(F47,Stagionalità!$A$6:$M$103,6,FALSE)*C47,"")</f>
        <v>641.78739416745043</v>
      </c>
      <c r="L47" s="2">
        <f>IFERROR(VLOOKUP(F47,Stagionalità!$A$6:$M$103,7,FALSE)*C47,"")</f>
        <v>2471.2643461900284</v>
      </c>
      <c r="M47" s="2">
        <f>IFERROR(VLOOKUP(F47,Stagionalità!$A$6:$M$103,8,FALSE)*C47,"")</f>
        <v>722.70931326434584</v>
      </c>
      <c r="N47" s="2">
        <f>IFERROR(VLOOKUP(F47,Stagionalità!$A$6:$M$103,9,FALSE)*C47,"")</f>
        <v>530.29727187206026</v>
      </c>
      <c r="O47" s="2">
        <f>IFERROR(VLOOKUP(F47,Stagionalità!$A$6:$M$103,10,FALSE)*C47,"")</f>
        <v>1247.2944496707435</v>
      </c>
      <c r="P47" s="2">
        <f>IFERROR(VLOOKUP(F47,Stagionalità!$A$6:$M$103,11,FALSE)*C47,"")</f>
        <v>2264.8410159924742</v>
      </c>
      <c r="Q47" s="2">
        <f>IFERROR(VLOOKUP(F47,Stagionalità!$A$6:$M$103,12,FALSE)*C47,"")</f>
        <v>0</v>
      </c>
      <c r="R47" s="2">
        <f>IFERROR(VLOOKUP(F47,Stagionalità!$A$6:$M$103,13,FALSE)*C47,"")</f>
        <v>0</v>
      </c>
    </row>
    <row r="48" spans="2:18" x14ac:dyDescent="0.25">
      <c r="B48" s="28" t="s">
        <v>50</v>
      </c>
      <c r="C48" s="29">
        <v>11000</v>
      </c>
      <c r="F48" s="23" t="str">
        <f t="shared" si="0"/>
        <v>Rems</v>
      </c>
      <c r="G48" s="2">
        <f>IFERROR(VLOOKUP(F48,Stagionalità!$A$6:$M$103,2,FALSE)*C48,"")</f>
        <v>0</v>
      </c>
      <c r="H48" s="2">
        <f>IFERROR(VLOOKUP(F48,Stagionalità!$A$6:$M$103,3,FALSE)*C48,"")</f>
        <v>1756.9925352999371</v>
      </c>
      <c r="I48" s="2">
        <f>IFERROR(VLOOKUP(F48,Stagionalità!$A$6:$M$103,4,FALSE)*C48,"")</f>
        <v>244.35650688011512</v>
      </c>
      <c r="J48" s="2">
        <f>IFERROR(VLOOKUP(F48,Stagionalità!$A$6:$M$103,5,FALSE)*C48,"")</f>
        <v>513.44545372785319</v>
      </c>
      <c r="K48" s="2">
        <f>IFERROR(VLOOKUP(F48,Stagionalità!$A$6:$M$103,6,FALSE)*C48,"")</f>
        <v>3536.7389153700874</v>
      </c>
      <c r="L48" s="2">
        <f>IFERROR(VLOOKUP(F48,Stagionalità!$A$6:$M$103,7,FALSE)*C48,"")</f>
        <v>205.77390053062325</v>
      </c>
      <c r="M48" s="2">
        <f>IFERROR(VLOOKUP(F48,Stagionalità!$A$6:$M$103,8,FALSE)*C48,"")</f>
        <v>1987.4988757981832</v>
      </c>
      <c r="N48" s="2">
        <f>IFERROR(VLOOKUP(F48,Stagionalità!$A$6:$M$103,9,FALSE)*C48,"")</f>
        <v>158.28761579278714</v>
      </c>
      <c r="O48" s="2">
        <f>IFERROR(VLOOKUP(F48,Stagionalità!$A$6:$M$103,10,FALSE)*C48,"")</f>
        <v>907.18589801241126</v>
      </c>
      <c r="P48" s="2">
        <f>IFERROR(VLOOKUP(F48,Stagionalità!$A$6:$M$103,11,FALSE)*C48,"")</f>
        <v>1689.7202985880024</v>
      </c>
      <c r="Q48" s="2">
        <f>IFERROR(VLOOKUP(F48,Stagionalità!$A$6:$M$103,12,FALSE)*C48,"")</f>
        <v>0</v>
      </c>
      <c r="R48" s="2">
        <f>IFERROR(VLOOKUP(F48,Stagionalità!$A$6:$M$103,13,FALSE)*C48,"")</f>
        <v>0</v>
      </c>
    </row>
    <row r="49" spans="2:18" x14ac:dyDescent="0.25">
      <c r="B49" s="26" t="s">
        <v>90</v>
      </c>
      <c r="C49" s="27">
        <v>9000</v>
      </c>
      <c r="F49" s="23" t="str">
        <f t="shared" si="0"/>
        <v>Italkero</v>
      </c>
      <c r="G49" s="2">
        <f>IFERROR(VLOOKUP(F49,Stagionalità!$A$6:$M$103,2,FALSE)*C49,"")</f>
        <v>0</v>
      </c>
      <c r="H49" s="2">
        <f>IFERROR(VLOOKUP(F49,Stagionalità!$A$6:$M$103,3,FALSE)*C49,"")</f>
        <v>4281.6942693829697</v>
      </c>
      <c r="I49" s="2">
        <f>IFERROR(VLOOKUP(F49,Stagionalità!$A$6:$M$103,4,FALSE)*C49,"")</f>
        <v>1427.2314231276566</v>
      </c>
      <c r="J49" s="2">
        <f>IFERROR(VLOOKUP(F49,Stagionalità!$A$6:$M$103,5,FALSE)*C49,"")</f>
        <v>0</v>
      </c>
      <c r="K49" s="2">
        <f>IFERROR(VLOOKUP(F49,Stagionalità!$A$6:$M$103,6,FALSE)*C49,"")</f>
        <v>1316.4297229957497</v>
      </c>
      <c r="L49" s="2">
        <f>IFERROR(VLOOKUP(F49,Stagionalità!$A$6:$M$103,7,FALSE)*C49,"")</f>
        <v>0</v>
      </c>
      <c r="M49" s="2">
        <f>IFERROR(VLOOKUP(F49,Stagionalità!$A$6:$M$103,8,FALSE)*C49,"")</f>
        <v>0</v>
      </c>
      <c r="N49" s="2">
        <f>IFERROR(VLOOKUP(F49,Stagionalità!$A$6:$M$103,9,FALSE)*C49,"")</f>
        <v>1974.6445844936245</v>
      </c>
      <c r="O49" s="2">
        <f>IFERROR(VLOOKUP(F49,Stagionalità!$A$6:$M$103,10,FALSE)*C49,"")</f>
        <v>0</v>
      </c>
      <c r="P49" s="2">
        <f>IFERROR(VLOOKUP(F49,Stagionalità!$A$6:$M$103,11,FALSE)*C49,"")</f>
        <v>0</v>
      </c>
      <c r="Q49" s="2">
        <f>IFERROR(VLOOKUP(F49,Stagionalità!$A$6:$M$103,12,FALSE)*C49,"")</f>
        <v>0</v>
      </c>
      <c r="R49" s="2">
        <f>IFERROR(VLOOKUP(F49,Stagionalità!$A$6:$M$103,13,FALSE)*C49,"")</f>
        <v>0</v>
      </c>
    </row>
    <row r="50" spans="2:18" x14ac:dyDescent="0.25">
      <c r="B50" s="28" t="s">
        <v>36</v>
      </c>
      <c r="C50" s="29">
        <v>9000</v>
      </c>
      <c r="F50" s="23" t="str">
        <f t="shared" si="0"/>
        <v>Farg</v>
      </c>
      <c r="G50" s="2">
        <f>IFERROR(VLOOKUP(F50,Stagionalità!$A$6:$M$103,2,FALSE)*C50,"")</f>
        <v>464.69150007191149</v>
      </c>
      <c r="H50" s="2">
        <f>IFERROR(VLOOKUP(F50,Stagionalità!$A$6:$M$103,3,FALSE)*C50,"")</f>
        <v>1392.3198619301022</v>
      </c>
      <c r="I50" s="2">
        <f>IFERROR(VLOOKUP(F50,Stagionalità!$A$6:$M$103,4,FALSE)*C50,"")</f>
        <v>1255.7313389903636</v>
      </c>
      <c r="J50" s="2">
        <f>IFERROR(VLOOKUP(F50,Stagionalità!$A$6:$M$103,5,FALSE)*C50,"")</f>
        <v>1562.0883072055226</v>
      </c>
      <c r="K50" s="2">
        <f>IFERROR(VLOOKUP(F50,Stagionalità!$A$6:$M$103,6,FALSE)*C50,"")</f>
        <v>620.89745433625785</v>
      </c>
      <c r="L50" s="2">
        <f>IFERROR(VLOOKUP(F50,Stagionalità!$A$6:$M$103,7,FALSE)*C50,"")</f>
        <v>587.57370919027755</v>
      </c>
      <c r="M50" s="2">
        <f>IFERROR(VLOOKUP(F50,Stagionalità!$A$6:$M$103,8,FALSE)*C50,"")</f>
        <v>1391.3850136631675</v>
      </c>
      <c r="N50" s="2">
        <f>IFERROR(VLOOKUP(F50,Stagionalità!$A$6:$M$103,9,FALSE)*C50,"")</f>
        <v>0</v>
      </c>
      <c r="O50" s="2">
        <f>IFERROR(VLOOKUP(F50,Stagionalità!$A$6:$M$103,10,FALSE)*C50,"")</f>
        <v>1172.1702862073928</v>
      </c>
      <c r="P50" s="2">
        <f>IFERROR(VLOOKUP(F50,Stagionalità!$A$6:$M$103,11,FALSE)*C50,"")</f>
        <v>553.14252840500421</v>
      </c>
      <c r="Q50" s="2">
        <f>IFERROR(VLOOKUP(F50,Stagionalità!$A$6:$M$103,12,FALSE)*C50,"")</f>
        <v>0</v>
      </c>
      <c r="R50" s="2">
        <f>IFERROR(VLOOKUP(F50,Stagionalità!$A$6:$M$103,13,FALSE)*C50,"")</f>
        <v>0</v>
      </c>
    </row>
    <row r="51" spans="2:18" x14ac:dyDescent="0.25">
      <c r="B51" s="26" t="s">
        <v>76</v>
      </c>
      <c r="C51" s="27">
        <v>8000</v>
      </c>
      <c r="F51" s="23" t="str">
        <f t="shared" si="0"/>
        <v>River</v>
      </c>
      <c r="G51" s="2">
        <f>IFERROR(VLOOKUP(F51,Stagionalità!$A$6:$M$103,2,FALSE)*C51,"")</f>
        <v>1033.1578846029297</v>
      </c>
      <c r="H51" s="2">
        <f>IFERROR(VLOOKUP(F51,Stagionalità!$A$6:$M$103,3,FALSE)*C51,"")</f>
        <v>592.79849185274929</v>
      </c>
      <c r="I51" s="2">
        <f>IFERROR(VLOOKUP(F51,Stagionalità!$A$6:$M$103,4,FALSE)*C51,"")</f>
        <v>1420.1509897653932</v>
      </c>
      <c r="J51" s="2">
        <f>IFERROR(VLOOKUP(F51,Stagionalità!$A$6:$M$103,5,FALSE)*C51,"")</f>
        <v>61.586180217995214</v>
      </c>
      <c r="K51" s="2">
        <f>IFERROR(VLOOKUP(F51,Stagionalità!$A$6:$M$103,6,FALSE)*C51,"")</f>
        <v>0</v>
      </c>
      <c r="L51" s="2">
        <f>IFERROR(VLOOKUP(F51,Stagionalità!$A$6:$M$103,7,FALSE)*C51,"")</f>
        <v>1592.9927865891123</v>
      </c>
      <c r="M51" s="2">
        <f>IFERROR(VLOOKUP(F51,Stagionalità!$A$6:$M$103,8,FALSE)*C51,"")</f>
        <v>583.58437030126186</v>
      </c>
      <c r="N51" s="2">
        <f>IFERROR(VLOOKUP(F51,Stagionalità!$A$6:$M$103,9,FALSE)*C51,"")</f>
        <v>633.84194210716998</v>
      </c>
      <c r="O51" s="2">
        <f>IFERROR(VLOOKUP(F51,Stagionalità!$A$6:$M$103,10,FALSE)*C51,"")</f>
        <v>1420.2070026623628</v>
      </c>
      <c r="P51" s="2">
        <f>IFERROR(VLOOKUP(F51,Stagionalità!$A$6:$M$103,11,FALSE)*C51,"")</f>
        <v>661.6803519010258</v>
      </c>
      <c r="Q51" s="2">
        <f>IFERROR(VLOOKUP(F51,Stagionalità!$A$6:$M$103,12,FALSE)*C51,"")</f>
        <v>0</v>
      </c>
      <c r="R51" s="2">
        <f>IFERROR(VLOOKUP(F51,Stagionalità!$A$6:$M$103,13,FALSE)*C51,"")</f>
        <v>0</v>
      </c>
    </row>
    <row r="52" spans="2:18" x14ac:dyDescent="0.25">
      <c r="B52" s="28" t="s">
        <v>18</v>
      </c>
      <c r="C52" s="29">
        <v>7000</v>
      </c>
      <c r="F52" s="23" t="str">
        <f t="shared" si="0"/>
        <v>Mut Meccanica Tovo</v>
      </c>
      <c r="G52" s="2">
        <f>IFERROR(VLOOKUP(F52,Stagionalità!$A$6:$M$103,2,FALSE)*C52,"")</f>
        <v>6043.0928884771738</v>
      </c>
      <c r="H52" s="2">
        <f>IFERROR(VLOOKUP(F52,Stagionalità!$A$6:$M$103,3,FALSE)*C52,"")</f>
        <v>0</v>
      </c>
      <c r="I52" s="2">
        <f>IFERROR(VLOOKUP(F52,Stagionalità!$A$6:$M$103,4,FALSE)*C52,"")</f>
        <v>956.90711152282654</v>
      </c>
      <c r="J52" s="2">
        <f>IFERROR(VLOOKUP(F52,Stagionalità!$A$6:$M$103,5,FALSE)*C52,"")</f>
        <v>0</v>
      </c>
      <c r="K52" s="2">
        <f>IFERROR(VLOOKUP(F52,Stagionalità!$A$6:$M$103,6,FALSE)*C52,"")</f>
        <v>0</v>
      </c>
      <c r="L52" s="2">
        <f>IFERROR(VLOOKUP(F52,Stagionalità!$A$6:$M$103,7,FALSE)*C52,"")</f>
        <v>0</v>
      </c>
      <c r="M52" s="2">
        <f>IFERROR(VLOOKUP(F52,Stagionalità!$A$6:$M$103,8,FALSE)*C52,"")</f>
        <v>0</v>
      </c>
      <c r="N52" s="2">
        <f>IFERROR(VLOOKUP(F52,Stagionalità!$A$6:$M$103,9,FALSE)*C52,"")</f>
        <v>0</v>
      </c>
      <c r="O52" s="2">
        <f>IFERROR(VLOOKUP(F52,Stagionalità!$A$6:$M$103,10,FALSE)*C52,"")</f>
        <v>0</v>
      </c>
      <c r="P52" s="2">
        <f>IFERROR(VLOOKUP(F52,Stagionalità!$A$6:$M$103,11,FALSE)*C52,"")</f>
        <v>0</v>
      </c>
      <c r="Q52" s="2">
        <f>IFERROR(VLOOKUP(F52,Stagionalità!$A$6:$M$103,12,FALSE)*C52,"")</f>
        <v>0</v>
      </c>
      <c r="R52" s="2">
        <f>IFERROR(VLOOKUP(F52,Stagionalità!$A$6:$M$103,13,FALSE)*C52,"")</f>
        <v>0</v>
      </c>
    </row>
    <row r="53" spans="2:18" x14ac:dyDescent="0.25">
      <c r="B53" s="26" t="s">
        <v>37</v>
      </c>
      <c r="C53" s="27">
        <v>7000</v>
      </c>
      <c r="F53" s="23" t="str">
        <f t="shared" si="0"/>
        <v>Bmeters</v>
      </c>
      <c r="G53" s="2">
        <f>IFERROR(VLOOKUP(F53,Stagionalità!$A$6:$M$103,2,FALSE)*C53,"")</f>
        <v>0</v>
      </c>
      <c r="H53" s="2">
        <f>IFERROR(VLOOKUP(F53,Stagionalità!$A$6:$M$103,3,FALSE)*C53,"")</f>
        <v>1192.7269411891923</v>
      </c>
      <c r="I53" s="2">
        <f>IFERROR(VLOOKUP(F53,Stagionalità!$A$6:$M$103,4,FALSE)*C53,"")</f>
        <v>1212.0068443338118</v>
      </c>
      <c r="J53" s="2">
        <f>IFERROR(VLOOKUP(F53,Stagionalità!$A$6:$M$103,5,FALSE)*C53,"")</f>
        <v>0</v>
      </c>
      <c r="K53" s="2">
        <f>IFERROR(VLOOKUP(F53,Stagionalità!$A$6:$M$103,6,FALSE)*C53,"")</f>
        <v>1732.1931764451444</v>
      </c>
      <c r="L53" s="2">
        <f>IFERROR(VLOOKUP(F53,Stagionalità!$A$6:$M$103,7,FALSE)*C53,"")</f>
        <v>752.19822276313494</v>
      </c>
      <c r="M53" s="2">
        <f>IFERROR(VLOOKUP(F53,Stagionalità!$A$6:$M$103,8,FALSE)*C53,"")</f>
        <v>1367.1365961949064</v>
      </c>
      <c r="N53" s="2">
        <f>IFERROR(VLOOKUP(F53,Stagionalità!$A$6:$M$103,9,FALSE)*C53,"")</f>
        <v>0</v>
      </c>
      <c r="O53" s="2">
        <f>IFERROR(VLOOKUP(F53,Stagionalità!$A$6:$M$103,10,FALSE)*C53,"")</f>
        <v>0</v>
      </c>
      <c r="P53" s="2">
        <f>IFERROR(VLOOKUP(F53,Stagionalità!$A$6:$M$103,11,FALSE)*C53,"")</f>
        <v>743.73821907381023</v>
      </c>
      <c r="Q53" s="2">
        <f>IFERROR(VLOOKUP(F53,Stagionalità!$A$6:$M$103,12,FALSE)*C53,"")</f>
        <v>0</v>
      </c>
      <c r="R53" s="2">
        <f>IFERROR(VLOOKUP(F53,Stagionalità!$A$6:$M$103,13,FALSE)*C53,"")</f>
        <v>0</v>
      </c>
    </row>
    <row r="54" spans="2:18" x14ac:dyDescent="0.25">
      <c r="B54" s="28" t="s">
        <v>24</v>
      </c>
      <c r="C54" s="29">
        <v>7000</v>
      </c>
      <c r="F54" s="23" t="str">
        <f t="shared" si="0"/>
        <v>General d'aspirazione</v>
      </c>
      <c r="G54" s="2">
        <f>IFERROR(VLOOKUP(F54,Stagionalità!$A$6:$M$103,2,FALSE)*C54,"")</f>
        <v>66.931429591027737</v>
      </c>
      <c r="H54" s="2">
        <f>IFERROR(VLOOKUP(F54,Stagionalità!$A$6:$M$103,3,FALSE)*C54,"")</f>
        <v>1201.0830876090583</v>
      </c>
      <c r="I54" s="2">
        <f>IFERROR(VLOOKUP(F54,Stagionalità!$A$6:$M$103,4,FALSE)*C54,"")</f>
        <v>231.85212028011642</v>
      </c>
      <c r="J54" s="2">
        <f>IFERROR(VLOOKUP(F54,Stagionalità!$A$6:$M$103,5,FALSE)*C54,"")</f>
        <v>2624.9790758805152</v>
      </c>
      <c r="K54" s="2">
        <f>IFERROR(VLOOKUP(F54,Stagionalità!$A$6:$M$103,6,FALSE)*C54,"")</f>
        <v>1355.2133708342603</v>
      </c>
      <c r="L54" s="2">
        <f>IFERROR(VLOOKUP(F54,Stagionalità!$A$6:$M$103,7,FALSE)*C54,"")</f>
        <v>177.5395442864739</v>
      </c>
      <c r="M54" s="2">
        <f>IFERROR(VLOOKUP(F54,Stagionalità!$A$6:$M$103,8,FALSE)*C54,"")</f>
        <v>892.80964477743169</v>
      </c>
      <c r="N54" s="2">
        <f>IFERROR(VLOOKUP(F54,Stagionalità!$A$6:$M$103,9,FALSE)*C54,"")</f>
        <v>0</v>
      </c>
      <c r="O54" s="2">
        <f>IFERROR(VLOOKUP(F54,Stagionalità!$A$6:$M$103,10,FALSE)*C54,"")</f>
        <v>289.35803881677128</v>
      </c>
      <c r="P54" s="2">
        <f>IFERROR(VLOOKUP(F54,Stagionalità!$A$6:$M$103,11,FALSE)*C54,"")</f>
        <v>160.23368792434525</v>
      </c>
      <c r="Q54" s="2">
        <f>IFERROR(VLOOKUP(F54,Stagionalità!$A$6:$M$103,12,FALSE)*C54,"")</f>
        <v>0</v>
      </c>
      <c r="R54" s="2">
        <f>IFERROR(VLOOKUP(F54,Stagionalità!$A$6:$M$103,13,FALSE)*C54,"")</f>
        <v>0</v>
      </c>
    </row>
    <row r="55" spans="2:18" x14ac:dyDescent="0.25">
      <c r="B55" s="26" t="s">
        <v>87</v>
      </c>
      <c r="C55" s="27">
        <v>6000</v>
      </c>
      <c r="F55" s="23" t="str">
        <f t="shared" si="0"/>
        <v>TECNOCONTROL</v>
      </c>
      <c r="G55" s="2">
        <f>IFERROR(VLOOKUP(F55,Stagionalità!$A$6:$M$103,2,FALSE)*C55,"")</f>
        <v>414.65676072535683</v>
      </c>
      <c r="H55" s="2">
        <f>IFERROR(VLOOKUP(F55,Stagionalità!$A$6:$M$103,3,FALSE)*C55,"")</f>
        <v>483.89753956473811</v>
      </c>
      <c r="I55" s="2">
        <f>IFERROR(VLOOKUP(F55,Stagionalità!$A$6:$M$103,4,FALSE)*C55,"")</f>
        <v>777.23968053737224</v>
      </c>
      <c r="J55" s="2">
        <f>IFERROR(VLOOKUP(F55,Stagionalità!$A$6:$M$103,5,FALSE)*C55,"")</f>
        <v>0</v>
      </c>
      <c r="K55" s="2">
        <f>IFERROR(VLOOKUP(F55,Stagionalità!$A$6:$M$103,6,FALSE)*C55,"")</f>
        <v>329.2995937078436</v>
      </c>
      <c r="L55" s="2">
        <f>IFERROR(VLOOKUP(F55,Stagionalità!$A$6:$M$103,7,FALSE)*C55,"")</f>
        <v>914.1215374636389</v>
      </c>
      <c r="M55" s="2">
        <f>IFERROR(VLOOKUP(F55,Stagionalità!$A$6:$M$103,8,FALSE)*C55,"")</f>
        <v>316.31097864280122</v>
      </c>
      <c r="N55" s="2">
        <f>IFERROR(VLOOKUP(F55,Stagionalità!$A$6:$M$103,9,FALSE)*C55,"")</f>
        <v>0</v>
      </c>
      <c r="O55" s="2">
        <f>IFERROR(VLOOKUP(F55,Stagionalità!$A$6:$M$103,10,FALSE)*C55,"")</f>
        <v>2764.4739093582489</v>
      </c>
      <c r="P55" s="2">
        <f>IFERROR(VLOOKUP(F55,Stagionalità!$A$6:$M$103,11,FALSE)*C55,"")</f>
        <v>0</v>
      </c>
      <c r="Q55" s="2">
        <f>IFERROR(VLOOKUP(F55,Stagionalità!$A$6:$M$103,12,FALSE)*C55,"")</f>
        <v>0</v>
      </c>
      <c r="R55" s="2">
        <f>IFERROR(VLOOKUP(F55,Stagionalità!$A$6:$M$103,13,FALSE)*C55,"")</f>
        <v>0</v>
      </c>
    </row>
    <row r="56" spans="2:18" x14ac:dyDescent="0.25">
      <c r="B56" s="28" t="s">
        <v>16</v>
      </c>
      <c r="C56" s="29">
        <v>6000</v>
      </c>
      <c r="F56" s="23" t="str">
        <f t="shared" si="0"/>
        <v>Arblu</v>
      </c>
      <c r="G56" s="2">
        <f>IFERROR(VLOOKUP(F56,Stagionalità!$A$6:$M$103,2,FALSE)*C56,"")</f>
        <v>0</v>
      </c>
      <c r="H56" s="2">
        <f>IFERROR(VLOOKUP(F56,Stagionalità!$A$6:$M$103,3,FALSE)*C56,"")</f>
        <v>0</v>
      </c>
      <c r="I56" s="2">
        <f>IFERROR(VLOOKUP(F56,Stagionalità!$A$6:$M$103,4,FALSE)*C56,"")</f>
        <v>1865.4472753370585</v>
      </c>
      <c r="J56" s="2">
        <f>IFERROR(VLOOKUP(F56,Stagionalità!$A$6:$M$103,5,FALSE)*C56,"")</f>
        <v>0</v>
      </c>
      <c r="K56" s="2">
        <f>IFERROR(VLOOKUP(F56,Stagionalità!$A$6:$M$103,6,FALSE)*C56,"")</f>
        <v>310.32552417081052</v>
      </c>
      <c r="L56" s="2">
        <f>IFERROR(VLOOKUP(F56,Stagionalità!$A$6:$M$103,7,FALSE)*C56,"")</f>
        <v>987.64546060388545</v>
      </c>
      <c r="M56" s="2">
        <f>IFERROR(VLOOKUP(F56,Stagionalità!$A$6:$M$103,8,FALSE)*C56,"")</f>
        <v>1840.3116829855949</v>
      </c>
      <c r="N56" s="2">
        <f>IFERROR(VLOOKUP(F56,Stagionalità!$A$6:$M$103,9,FALSE)*C56,"")</f>
        <v>468.69328958835268</v>
      </c>
      <c r="O56" s="2">
        <f>IFERROR(VLOOKUP(F56,Stagionalità!$A$6:$M$103,10,FALSE)*C56,"")</f>
        <v>0</v>
      </c>
      <c r="P56" s="2">
        <f>IFERROR(VLOOKUP(F56,Stagionalità!$A$6:$M$103,11,FALSE)*C56,"")</f>
        <v>527.57676731429797</v>
      </c>
      <c r="Q56" s="2">
        <f>IFERROR(VLOOKUP(F56,Stagionalità!$A$6:$M$103,12,FALSE)*C56,"")</f>
        <v>0</v>
      </c>
      <c r="R56" s="2">
        <f>IFERROR(VLOOKUP(F56,Stagionalità!$A$6:$M$103,13,FALSE)*C56,"")</f>
        <v>0</v>
      </c>
    </row>
    <row r="57" spans="2:18" x14ac:dyDescent="0.25">
      <c r="B57" s="20" t="s">
        <v>79</v>
      </c>
      <c r="C57" s="30">
        <v>6000</v>
      </c>
      <c r="F57" s="23" t="str">
        <f>IF(B57=0,"",B57)</f>
        <v>Gruppo Salteco</v>
      </c>
      <c r="G57" s="2">
        <f>IFERROR(VLOOKUP(F57,Stagionalità!$A$6:$M$103,2,FALSE)*C57,"")</f>
        <v>412.66375545851525</v>
      </c>
      <c r="H57" s="2">
        <f>IFERROR(VLOOKUP(F57,Stagionalità!$A$6:$M$103,3,FALSE)*C57,"")</f>
        <v>586.89956331877727</v>
      </c>
      <c r="I57" s="2">
        <f>IFERROR(VLOOKUP(F57,Stagionalità!$A$6:$M$103,4,FALSE)*C57,"")</f>
        <v>1742.3580786026203</v>
      </c>
      <c r="J57" s="2">
        <f>IFERROR(VLOOKUP(F57,Stagionalità!$A$6:$M$103,5,FALSE)*C57,"")</f>
        <v>686.46288209606985</v>
      </c>
      <c r="K57" s="2">
        <f>IFERROR(VLOOKUP(F57,Stagionalità!$A$6:$M$103,6,FALSE)*C57,"")</f>
        <v>541.04803493449776</v>
      </c>
      <c r="L57" s="2">
        <f>IFERROR(VLOOKUP(F57,Stagionalità!$A$6:$M$103,7,FALSE)*C57,"")</f>
        <v>535.80786026200872</v>
      </c>
      <c r="M57" s="2">
        <f>IFERROR(VLOOKUP(F57,Stagionalità!$A$6:$M$103,8,FALSE)*C57,"")</f>
        <v>685.15283842794759</v>
      </c>
      <c r="N57" s="2">
        <f>IFERROR(VLOOKUP(F57,Stagionalità!$A$6:$M$103,9,FALSE)*C57,"")</f>
        <v>0</v>
      </c>
      <c r="O57" s="2">
        <f>IFERROR(VLOOKUP(F57,Stagionalità!$A$6:$M$103,10,FALSE)*C57,"")</f>
        <v>241.04803493449782</v>
      </c>
      <c r="P57" s="2">
        <f>IFERROR(VLOOKUP(F57,Stagionalità!$A$6:$M$103,11,FALSE)*C57,"")</f>
        <v>568.55895196506549</v>
      </c>
      <c r="Q57" s="2">
        <f>IFERROR(VLOOKUP(F57,Stagionalità!$A$6:$M$103,12,FALSE)*C57,"")</f>
        <v>0</v>
      </c>
      <c r="R57" s="2">
        <f>IFERROR(VLOOKUP(F57,Stagionalità!$A$6:$M$103,13,FALSE)*C57,"")</f>
        <v>0</v>
      </c>
    </row>
    <row r="58" spans="2:18" x14ac:dyDescent="0.25">
      <c r="B58" s="28" t="s">
        <v>46</v>
      </c>
      <c r="C58" s="29">
        <v>6000</v>
      </c>
      <c r="F58" s="23" t="str">
        <f>IF(B58=0,"",B58)</f>
        <v xml:space="preserve">Olimpia Splendid </v>
      </c>
      <c r="G58" s="2">
        <f>IFERROR(VLOOKUP(F58,Stagionalità!$A$6:$M$103,2,FALSE)*C58,"")</f>
        <v>0</v>
      </c>
      <c r="H58" s="2">
        <f>IFERROR(VLOOKUP(F58,Stagionalità!$A$6:$M$103,3,FALSE)*C58,"")</f>
        <v>1504.6088395178444</v>
      </c>
      <c r="I58" s="2">
        <f>IFERROR(VLOOKUP(F58,Stagionalità!$A$6:$M$103,4,FALSE)*C58,"")</f>
        <v>0</v>
      </c>
      <c r="J58" s="2">
        <f>IFERROR(VLOOKUP(F58,Stagionalità!$A$6:$M$103,5,FALSE)*C58,"")</f>
        <v>882.0609784920822</v>
      </c>
      <c r="K58" s="2">
        <f>IFERROR(VLOOKUP(F58,Stagionalità!$A$6:$M$103,6,FALSE)*C58,"")</f>
        <v>148.90096903805247</v>
      </c>
      <c r="L58" s="2">
        <f>IFERROR(VLOOKUP(F58,Stagionalità!$A$6:$M$103,7,FALSE)*C58,"")</f>
        <v>0</v>
      </c>
      <c r="M58" s="2">
        <f>IFERROR(VLOOKUP(F58,Stagionalità!$A$6:$M$103,8,FALSE)*C58,"")</f>
        <v>323.32781848262823</v>
      </c>
      <c r="N58" s="2">
        <f>IFERROR(VLOOKUP(F58,Stagionalità!$A$6:$M$103,9,FALSE)*C58,"")</f>
        <v>1714.4883006381472</v>
      </c>
      <c r="O58" s="2">
        <f>IFERROR(VLOOKUP(F58,Stagionalità!$A$6:$M$103,10,FALSE)*C58,"")</f>
        <v>1426.6130938312456</v>
      </c>
      <c r="P58" s="2">
        <f>IFERROR(VLOOKUP(F58,Stagionalità!$A$6:$M$103,11,FALSE)*C58,"")</f>
        <v>0</v>
      </c>
      <c r="Q58" s="2">
        <f>IFERROR(VLOOKUP(F58,Stagionalità!$A$6:$M$103,12,FALSE)*C58,"")</f>
        <v>0</v>
      </c>
      <c r="R58" s="2">
        <f>IFERROR(VLOOKUP(F58,Stagionalità!$A$6:$M$103,13,FALSE)*C58,"")</f>
        <v>0</v>
      </c>
    </row>
    <row r="59" spans="2:18" x14ac:dyDescent="0.25">
      <c r="B59" s="20" t="s">
        <v>59</v>
      </c>
      <c r="C59" s="30">
        <v>3000</v>
      </c>
      <c r="F59" s="23" t="str">
        <f t="shared" ref="F59:F116" si="1">IF(B59=0,"",B59)</f>
        <v xml:space="preserve">Carlo Nobili </v>
      </c>
      <c r="G59" s="2">
        <f>IFERROR(VLOOKUP(F59,Stagionalità!$A$6:$M$103,2,FALSE)*C59,"")</f>
        <v>3000</v>
      </c>
      <c r="H59" s="2">
        <f>IFERROR(VLOOKUP(F59,Stagionalità!$A$6:$M$103,3,FALSE)*C59,"")</f>
        <v>0</v>
      </c>
      <c r="I59" s="2">
        <f>IFERROR(VLOOKUP(F59,Stagionalità!$A$6:$M$103,4,FALSE)*C59,"")</f>
        <v>0</v>
      </c>
      <c r="J59" s="2">
        <f>IFERROR(VLOOKUP(F59,Stagionalità!$A$6:$M$103,5,FALSE)*C59,"")</f>
        <v>0</v>
      </c>
      <c r="K59" s="2">
        <f>IFERROR(VLOOKUP(F59,Stagionalità!$A$6:$M$103,6,FALSE)*C59,"")</f>
        <v>0</v>
      </c>
      <c r="L59" s="2">
        <f>IFERROR(VLOOKUP(F59,Stagionalità!$A$6:$M$103,7,FALSE)*C59,"")</f>
        <v>0</v>
      </c>
      <c r="M59" s="2">
        <f>IFERROR(VLOOKUP(F59,Stagionalità!$A$6:$M$103,8,FALSE)*C59,"")</f>
        <v>0</v>
      </c>
      <c r="N59" s="2">
        <f>IFERROR(VLOOKUP(F59,Stagionalità!$A$6:$M$103,9,FALSE)*C59,"")</f>
        <v>0</v>
      </c>
      <c r="O59" s="2">
        <f>IFERROR(VLOOKUP(F59,Stagionalità!$A$6:$M$103,10,FALSE)*C59,"")</f>
        <v>0</v>
      </c>
      <c r="P59" s="2">
        <f>IFERROR(VLOOKUP(F59,Stagionalità!$A$6:$M$103,11,FALSE)*C59,"")</f>
        <v>0</v>
      </c>
      <c r="Q59" s="2">
        <f>IFERROR(VLOOKUP(F59,Stagionalità!$A$6:$M$103,12,FALSE)*C59,"")</f>
        <v>0</v>
      </c>
      <c r="R59" s="2">
        <f>IFERROR(VLOOKUP(F59,Stagionalità!$A$6:$M$103,13,FALSE)*C59,"")</f>
        <v>0</v>
      </c>
    </row>
    <row r="60" spans="2:18" x14ac:dyDescent="0.25">
      <c r="B60" s="28" t="s">
        <v>35</v>
      </c>
      <c r="C60" s="29">
        <v>3000</v>
      </c>
      <c r="F60" s="23" t="str">
        <f t="shared" si="1"/>
        <v>System Group (Rototec)</v>
      </c>
      <c r="G60" s="2">
        <f>IFERROR(VLOOKUP(F60,Stagionalità!$A$6:$M$103,2,FALSE)*C60,"")</f>
        <v>3000</v>
      </c>
      <c r="H60" s="2">
        <f>IFERROR(VLOOKUP(F60,Stagionalità!$A$6:$M$103,3,FALSE)*C60,"")</f>
        <v>0</v>
      </c>
      <c r="I60" s="2">
        <f>IFERROR(VLOOKUP(F60,Stagionalità!$A$6:$M$103,4,FALSE)*C60,"")</f>
        <v>0</v>
      </c>
      <c r="J60" s="2">
        <f>IFERROR(VLOOKUP(F60,Stagionalità!$A$6:$M$103,5,FALSE)*C60,"")</f>
        <v>0</v>
      </c>
      <c r="K60" s="2">
        <f>IFERROR(VLOOKUP(F60,Stagionalità!$A$6:$M$103,6,FALSE)*C60,"")</f>
        <v>0</v>
      </c>
      <c r="L60" s="2">
        <f>IFERROR(VLOOKUP(F60,Stagionalità!$A$6:$M$103,7,FALSE)*C60,"")</f>
        <v>0</v>
      </c>
      <c r="M60" s="2">
        <f>IFERROR(VLOOKUP(F60,Stagionalità!$A$6:$M$103,8,FALSE)*C60,"")</f>
        <v>0</v>
      </c>
      <c r="N60" s="2">
        <f>IFERROR(VLOOKUP(F60,Stagionalità!$A$6:$M$103,9,FALSE)*C60,"")</f>
        <v>0</v>
      </c>
      <c r="O60" s="2">
        <f>IFERROR(VLOOKUP(F60,Stagionalità!$A$6:$M$103,10,FALSE)*C60,"")</f>
        <v>0</v>
      </c>
      <c r="P60" s="2">
        <f>IFERROR(VLOOKUP(F60,Stagionalità!$A$6:$M$103,11,FALSE)*C60,"")</f>
        <v>0</v>
      </c>
      <c r="Q60" s="2">
        <f>IFERROR(VLOOKUP(F60,Stagionalità!$A$6:$M$103,12,FALSE)*C60,"")</f>
        <v>0</v>
      </c>
      <c r="R60" s="2">
        <f>IFERROR(VLOOKUP(F60,Stagionalità!$A$6:$M$103,13,FALSE)*C60,"")</f>
        <v>0</v>
      </c>
    </row>
    <row r="61" spans="2:18" x14ac:dyDescent="0.25">
      <c r="B61" s="20" t="s">
        <v>64</v>
      </c>
      <c r="C61" s="30">
        <v>2000</v>
      </c>
      <c r="F61" s="23" t="str">
        <f t="shared" si="1"/>
        <v>Negrari</v>
      </c>
      <c r="G61" s="2">
        <f>IFERROR(VLOOKUP(F61,Stagionalità!$A$6:$M$103,2,FALSE)*C61,"")</f>
        <v>818.32988786568944</v>
      </c>
      <c r="H61" s="2">
        <f>IFERROR(VLOOKUP(F61,Stagionalità!$A$6:$M$103,3,FALSE)*C61,"")</f>
        <v>0</v>
      </c>
      <c r="I61" s="2">
        <f>IFERROR(VLOOKUP(F61,Stagionalità!$A$6:$M$103,4,FALSE)*C61,"")</f>
        <v>0</v>
      </c>
      <c r="J61" s="2">
        <f>IFERROR(VLOOKUP(F61,Stagionalità!$A$6:$M$103,5,FALSE)*C61,"")</f>
        <v>0</v>
      </c>
      <c r="K61" s="2">
        <f>IFERROR(VLOOKUP(F61,Stagionalità!$A$6:$M$103,6,FALSE)*C61,"")</f>
        <v>552.24581845517764</v>
      </c>
      <c r="L61" s="2">
        <f>IFERROR(VLOOKUP(F61,Stagionalità!$A$6:$M$103,7,FALSE)*C61,"")</f>
        <v>0</v>
      </c>
      <c r="M61" s="2">
        <f>IFERROR(VLOOKUP(F61,Stagionalità!$A$6:$M$103,8,FALSE)*C61,"")</f>
        <v>0</v>
      </c>
      <c r="N61" s="2">
        <f>IFERROR(VLOOKUP(F61,Stagionalità!$A$6:$M$103,9,FALSE)*C61,"")</f>
        <v>347.97657082002121</v>
      </c>
      <c r="O61" s="2">
        <f>IFERROR(VLOOKUP(F61,Stagionalità!$A$6:$M$103,10,FALSE)*C61,"")</f>
        <v>0</v>
      </c>
      <c r="P61" s="2">
        <f>IFERROR(VLOOKUP(F61,Stagionalità!$A$6:$M$103,11,FALSE)*C61,"")</f>
        <v>281.44772285911176</v>
      </c>
      <c r="Q61" s="2">
        <f>IFERROR(VLOOKUP(F61,Stagionalità!$A$6:$M$103,12,FALSE)*C61,"")</f>
        <v>0</v>
      </c>
      <c r="R61" s="2">
        <f>IFERROR(VLOOKUP(F61,Stagionalità!$A$6:$M$103,13,FALSE)*C61,"")</f>
        <v>0</v>
      </c>
    </row>
    <row r="62" spans="2:18" x14ac:dyDescent="0.25">
      <c r="B62" s="28" t="s">
        <v>85</v>
      </c>
      <c r="C62" s="29">
        <v>1000</v>
      </c>
      <c r="F62" s="23" t="str">
        <f t="shared" si="1"/>
        <v>System Group (Sa.Mi. Plastic)</v>
      </c>
      <c r="G62" s="2">
        <f>IFERROR(VLOOKUP(F62,Stagionalità!$A$6:$M$103,2,FALSE)*C62,"")</f>
        <v>0</v>
      </c>
      <c r="H62" s="2">
        <f>IFERROR(VLOOKUP(F62,Stagionalità!$A$6:$M$103,3,FALSE)*C62,"")</f>
        <v>0</v>
      </c>
      <c r="I62" s="2">
        <f>IFERROR(VLOOKUP(F62,Stagionalità!$A$6:$M$103,4,FALSE)*C62,"")</f>
        <v>1005.3603603603602</v>
      </c>
      <c r="J62" s="2">
        <f>IFERROR(VLOOKUP(F62,Stagionalità!$A$6:$M$103,5,FALSE)*C62,"")</f>
        <v>0</v>
      </c>
      <c r="K62" s="2">
        <f>IFERROR(VLOOKUP(F62,Stagionalità!$A$6:$M$103,6,FALSE)*C62,"")</f>
        <v>0</v>
      </c>
      <c r="L62" s="2">
        <f>IFERROR(VLOOKUP(F62,Stagionalità!$A$6:$M$103,7,FALSE)*C62,"")</f>
        <v>0</v>
      </c>
      <c r="M62" s="2">
        <f>IFERROR(VLOOKUP(F62,Stagionalità!$A$6:$M$103,8,FALSE)*C62,"")</f>
        <v>0</v>
      </c>
      <c r="N62" s="2">
        <f>IFERROR(VLOOKUP(F62,Stagionalità!$A$6:$M$103,9,FALSE)*C62,"")</f>
        <v>0</v>
      </c>
      <c r="O62" s="2">
        <f>IFERROR(VLOOKUP(F62,Stagionalità!$A$6:$M$103,10,FALSE)*C62,"")</f>
        <v>0</v>
      </c>
      <c r="P62" s="2">
        <f>IFERROR(VLOOKUP(F62,Stagionalità!$A$6:$M$103,11,FALSE)*C62,"")</f>
        <v>-5.3603603603603496</v>
      </c>
      <c r="Q62" s="2">
        <f>IFERROR(VLOOKUP(F62,Stagionalità!$A$6:$M$103,12,FALSE)*C62,"")</f>
        <v>0</v>
      </c>
      <c r="R62" s="2">
        <f>IFERROR(VLOOKUP(F62,Stagionalità!$A$6:$M$103,13,FALSE)*C62,"")</f>
        <v>0</v>
      </c>
    </row>
    <row r="63" spans="2:18" x14ac:dyDescent="0.25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25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25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25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25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25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25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25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25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25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25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25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25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25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25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25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25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25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25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25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25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25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25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25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25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25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25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25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25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25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25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25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25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25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25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25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25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25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25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25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25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25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25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25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25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25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25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25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25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25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25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25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25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25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</cp:lastModifiedBy>
  <dcterms:created xsi:type="dcterms:W3CDTF">2015-06-05T18:19:34Z</dcterms:created>
  <dcterms:modified xsi:type="dcterms:W3CDTF">2021-11-19T11:38:09Z</dcterms:modified>
</cp:coreProperties>
</file>